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175" activeTab="0"/>
  </bookViews>
  <sheets>
    <sheet name="Statewide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</sheets>
  <definedNames>
    <definedName name="_xlnm.Print_Area" localSheetId="1">'District 1'!$A$1:$O$26</definedName>
    <definedName name="_xlnm.Print_Area" localSheetId="2">'District 2'!$A$1:$O$20</definedName>
    <definedName name="_xlnm.Print_Area" localSheetId="3">'District 3'!$A$1:$O$20</definedName>
    <definedName name="_xlnm.Print_Area" localSheetId="4">'District 4'!$A$1:$P$16</definedName>
    <definedName name="_xlnm.Print_Area" localSheetId="5">'District 5'!$A$1:$O$19</definedName>
    <definedName name="_xlnm.Print_Area" localSheetId="6">'District 6'!$A$1:$P$22</definedName>
    <definedName name="_xlnm.Print_Area" localSheetId="7">'District 7'!$A$1:$O$19</definedName>
    <definedName name="_xlnm.Print_Area" localSheetId="8">'District 8'!$A$1:$P$16</definedName>
    <definedName name="_xlnm.Print_Area" localSheetId="0">'Statewide'!$A$1:$O$13</definedName>
  </definedNames>
  <calcPr fullCalcOnLoad="1"/>
</workbook>
</file>

<file path=xl/sharedStrings.xml><?xml version="1.0" encoding="utf-8"?>
<sst xmlns="http://schemas.openxmlformats.org/spreadsheetml/2006/main" count="250" uniqueCount="73">
  <si>
    <t>TOTAL ALL AGENCIES</t>
  </si>
  <si>
    <t>VETERAN AFFAIRS</t>
  </si>
  <si>
    <t>TREAS.</t>
  </si>
  <si>
    <t>INTERIOR</t>
  </si>
  <si>
    <t>TRANSP.</t>
  </si>
  <si>
    <t>COMMERCE</t>
  </si>
  <si>
    <t>LABOR</t>
  </si>
  <si>
    <t>SOCIAL SECURITY</t>
  </si>
  <si>
    <t>OTHER</t>
  </si>
  <si>
    <t>Washington</t>
  </si>
  <si>
    <t>TOTAL</t>
  </si>
  <si>
    <t>County</t>
  </si>
  <si>
    <t>AGRIC.</t>
  </si>
  <si>
    <t>ENERGY</t>
  </si>
  <si>
    <t xml:space="preserve"> (NOTE: Some counties overlap congressional districts; all attempts were made to include all pertinent counties in this table. We apologize </t>
  </si>
  <si>
    <t>if some are not in this district or if a county was omitted from this table.)</t>
  </si>
  <si>
    <t>county.  (NOTE: Some counties overlap congressional districts; all attempts were made to include all pertinent counties in this</t>
  </si>
  <si>
    <t xml:space="preserve">  table. We apologize if some are not in this district or if a county was omitted from this table.)</t>
  </si>
  <si>
    <t>EPA</t>
  </si>
  <si>
    <t>NASA</t>
  </si>
  <si>
    <t>Anne Arundel</t>
  </si>
  <si>
    <t>Baltimore</t>
  </si>
  <si>
    <t>Caroline</t>
  </si>
  <si>
    <t>Cecil</t>
  </si>
  <si>
    <t>Dorchester</t>
  </si>
  <si>
    <t>Harford</t>
  </si>
  <si>
    <t>Kent</t>
  </si>
  <si>
    <t>Queen Anne's</t>
  </si>
  <si>
    <t>Somerset</t>
  </si>
  <si>
    <t>Talbot</t>
  </si>
  <si>
    <t>Wicomico</t>
  </si>
  <si>
    <t>Worcester</t>
  </si>
  <si>
    <t>Maryland First Congressional District</t>
  </si>
  <si>
    <t>Maryland Second Congressional District</t>
  </si>
  <si>
    <t>Howard</t>
  </si>
  <si>
    <t>Maryland Third Congressional District</t>
  </si>
  <si>
    <t>Montgomery</t>
  </si>
  <si>
    <t>Prince George's</t>
  </si>
  <si>
    <t>Maryland Fourth Congressional District</t>
  </si>
  <si>
    <t>Calvert</t>
  </si>
  <si>
    <t>Charles</t>
  </si>
  <si>
    <t>St Mary's</t>
  </si>
  <si>
    <t>Maryland Fifth Congressional District</t>
  </si>
  <si>
    <t>Allegany</t>
  </si>
  <si>
    <t>Carroll</t>
  </si>
  <si>
    <t>Frederick</t>
  </si>
  <si>
    <t>Garrett</t>
  </si>
  <si>
    <t>Maryland Sixth Congressional District</t>
  </si>
  <si>
    <t>Maryland Seventh Congressional District</t>
  </si>
  <si>
    <t>Maryland Eighth Congressional District</t>
  </si>
  <si>
    <t>DEFENSE/DHS</t>
  </si>
  <si>
    <t>FEDERAL RETIREES</t>
  </si>
  <si>
    <t>Statewide</t>
  </si>
  <si>
    <t>Maryland</t>
  </si>
  <si>
    <t>DEFENSE/ DHS</t>
  </si>
  <si>
    <t>POSTAL*</t>
  </si>
  <si>
    <t>*Source: U.S. Department of Labor, Bureau of Labor Statistics, Quarterly Census of Employment, 2009.</t>
  </si>
  <si>
    <t>Number of Federal Employees and Retirees, November 2010</t>
  </si>
  <si>
    <t>Source: Office of Personnel Management, Federal Employment Statistics, November 2010.</t>
  </si>
  <si>
    <t>Number of Federal Employees and Retirees November 2010</t>
  </si>
  <si>
    <t>ENERGY/ EPA</t>
  </si>
  <si>
    <t>ENERGY/ NASA</t>
  </si>
  <si>
    <t>Baltimore City</t>
  </si>
  <si>
    <t>Independent Cities</t>
  </si>
  <si>
    <t xml:space="preserve">In the state of Maryland there are 296,295 federal employees and retirees. </t>
  </si>
  <si>
    <t xml:space="preserve">In the First Congressional District of Maryland, there are 75,877 federal employees and retirees. Below is the breakout by federal agency and county. </t>
  </si>
  <si>
    <t xml:space="preserve">In the Second Congressional District of Maryland, there are 84,178 federal employees and retirees. Below is the breakout by federal agency and county. </t>
  </si>
  <si>
    <t xml:space="preserve">In the Third Congressional District of Maryland, there are 76,013 federal employees and retirees. Below is the breakout by federal agency and county. </t>
  </si>
  <si>
    <t xml:space="preserve">In the Fourth Congressional District of Maryland, there are 145,815 federal employees and retirees. Below is the breakout by federal agency and </t>
  </si>
  <si>
    <t xml:space="preserve">In the Fifth Congressional District of Maryland, there are 113,368 federal employees and retirees. Below is the breakout by federal agency and </t>
  </si>
  <si>
    <t xml:space="preserve">In the Seventh Congressional District of Maryland, there are 52,765 federal employees and retirees. Below is the breakout by federal agency and </t>
  </si>
  <si>
    <t xml:space="preserve">In the Eighth Congressional District of Maryland, there are 145,815 federal employees and retirees. Below is the breakout by federal agency and </t>
  </si>
  <si>
    <t xml:space="preserve">In the Sixth Congressional District of Maryland, there are 138,414 federal employees and retirees. Below is the breakout by federal agency and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</si>
</sst>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0"/>
    </font>
    <font>
      <sz val="10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10.21484375" style="0" customWidth="1"/>
    <col min="2" max="2" width="7.77734375" style="0" customWidth="1"/>
    <col min="3" max="3" width="7.10546875" style="0" customWidth="1"/>
    <col min="4" max="4" width="6.4453125" style="0" customWidth="1"/>
    <col min="5" max="5" width="6.21484375" style="0" customWidth="1"/>
    <col min="6" max="6" width="4.99609375" style="0" customWidth="1"/>
    <col min="7" max="7" width="6.4453125" style="0" customWidth="1"/>
    <col min="8" max="8" width="6.3359375" style="0" customWidth="1"/>
    <col min="9" max="9" width="7.77734375" style="0" customWidth="1"/>
    <col min="10" max="10" width="5.10546875" style="0" customWidth="1"/>
    <col min="11" max="11" width="6.21484375" style="0" customWidth="1"/>
    <col min="12" max="12" width="5.77734375" style="0" customWidth="1"/>
    <col min="13" max="13" width="7.5546875" style="0" customWidth="1"/>
    <col min="14" max="14" width="6.77734375" style="0" customWidth="1"/>
    <col min="15" max="15" width="6.5546875" style="0" customWidth="1"/>
    <col min="16" max="16" width="0.10546875" style="0" hidden="1" customWidth="1"/>
  </cols>
  <sheetData>
    <row r="1" spans="1:16" s="11" customFormat="1" ht="18.7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</row>
    <row r="2" spans="1:16" ht="18.75" customHeight="1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ht="18.75">
      <c r="A3" s="1"/>
    </row>
    <row r="4" spans="1:15" ht="15">
      <c r="A4" s="14" t="s">
        <v>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15">
      <c r="A5" s="12"/>
    </row>
    <row r="6" ht="15">
      <c r="A6" s="12"/>
    </row>
    <row r="8" spans="1:15" ht="25.5" customHeight="1">
      <c r="A8" s="3"/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60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ht="15">
      <c r="A9" s="4" t="s">
        <v>52</v>
      </c>
      <c r="B9" s="5">
        <f>SUM(C9:O9)</f>
        <v>296295</v>
      </c>
      <c r="C9" s="4">
        <f>SUM(37124+3636)</f>
        <v>40760</v>
      </c>
      <c r="D9" s="5">
        <v>3960</v>
      </c>
      <c r="E9" s="4">
        <v>4931</v>
      </c>
      <c r="F9" s="4">
        <v>3612</v>
      </c>
      <c r="G9" s="4">
        <v>990</v>
      </c>
      <c r="H9" s="4">
        <v>593</v>
      </c>
      <c r="I9" s="4">
        <v>11933</v>
      </c>
      <c r="J9" s="4">
        <v>125</v>
      </c>
      <c r="K9" s="4">
        <f>SUM(1252+103)</f>
        <v>1355</v>
      </c>
      <c r="L9" s="4">
        <v>15745</v>
      </c>
      <c r="M9" s="4">
        <v>13102</v>
      </c>
      <c r="N9" s="4">
        <v>152662</v>
      </c>
      <c r="O9" s="4">
        <f>SUM(127888-13102-1355-125-11933-593-990-3612-4931-3960-40760)</f>
        <v>46527</v>
      </c>
    </row>
    <row r="11" ht="15">
      <c r="B11" s="2" t="s">
        <v>58</v>
      </c>
    </row>
    <row r="12" ht="15">
      <c r="B12" s="2"/>
    </row>
    <row r="13" ht="15">
      <c r="B13" s="2" t="s">
        <v>56</v>
      </c>
    </row>
  </sheetData>
  <sheetProtection/>
  <mergeCells count="3">
    <mergeCell ref="A4:O4"/>
    <mergeCell ref="A2:O2"/>
    <mergeCell ref="A1:O1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14" sqref="L14:O14"/>
    </sheetView>
  </sheetViews>
  <sheetFormatPr defaultColWidth="8.88671875" defaultRowHeight="15"/>
  <cols>
    <col min="1" max="1" width="12.10546875" style="0" customWidth="1"/>
    <col min="3" max="3" width="6.77734375" style="0" customWidth="1"/>
    <col min="4" max="4" width="7.21484375" style="0" customWidth="1"/>
    <col min="5" max="5" width="5.3359375" style="0" customWidth="1"/>
    <col min="6" max="6" width="5.4453125" style="0" customWidth="1"/>
    <col min="7" max="7" width="6.21484375" style="0" customWidth="1"/>
    <col min="8" max="8" width="6.6640625" style="0" customWidth="1"/>
    <col min="9" max="9" width="8.10546875" style="0" customWidth="1"/>
    <col min="10" max="10" width="5.6640625" style="0" customWidth="1"/>
    <col min="11" max="11" width="4.10546875" style="0" customWidth="1"/>
    <col min="12" max="12" width="6.4453125" style="0" customWidth="1"/>
    <col min="13" max="14" width="7.21484375" style="0" customWidth="1"/>
    <col min="15" max="15" width="5.88671875" style="0" customWidth="1"/>
  </cols>
  <sheetData>
    <row r="1" spans="1:15" ht="18.75" customHeight="1">
      <c r="A1" s="16" t="s">
        <v>32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57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65</v>
      </c>
      <c r="B4" s="15"/>
      <c r="C4" s="15"/>
      <c r="D4" s="15"/>
      <c r="E4" s="15"/>
      <c r="F4" s="15"/>
      <c r="G4" s="15"/>
      <c r="H4" s="15"/>
      <c r="I4" s="15"/>
      <c r="J4" s="17"/>
      <c r="K4" s="17"/>
      <c r="L4" s="17"/>
      <c r="M4" s="17"/>
      <c r="N4" s="17"/>
      <c r="O4" s="17"/>
    </row>
    <row r="5" spans="1:15" ht="15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7"/>
      <c r="K5" s="17"/>
      <c r="L5" s="17"/>
      <c r="M5" s="17"/>
      <c r="N5" s="17"/>
      <c r="O5" s="17"/>
    </row>
    <row r="6" spans="1:15" ht="15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7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18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ht="15">
      <c r="A9" s="4" t="s">
        <v>20</v>
      </c>
      <c r="B9" s="5">
        <f aca="true" t="shared" si="0" ref="B9:B20">SUM(C9:O9)</f>
        <v>23248</v>
      </c>
      <c r="C9" s="4">
        <f>SUM(4551+1792)</f>
        <v>6343</v>
      </c>
      <c r="D9" s="5">
        <v>58</v>
      </c>
      <c r="E9" s="4">
        <v>22</v>
      </c>
      <c r="F9" s="5">
        <v>79</v>
      </c>
      <c r="G9" s="5">
        <v>67</v>
      </c>
      <c r="H9" s="4">
        <v>112</v>
      </c>
      <c r="I9" s="5">
        <v>65</v>
      </c>
      <c r="J9" s="4">
        <v>12</v>
      </c>
      <c r="K9" s="4">
        <v>94</v>
      </c>
      <c r="L9" s="4">
        <v>1445</v>
      </c>
      <c r="M9" s="4">
        <v>47</v>
      </c>
      <c r="N9" s="4">
        <v>14416</v>
      </c>
      <c r="O9" s="4">
        <f>SUM(7387-47-94-12-65-112-67-79-22-58-6343)</f>
        <v>488</v>
      </c>
    </row>
    <row r="10" spans="1:15" ht="15">
      <c r="A10" s="4" t="s">
        <v>21</v>
      </c>
      <c r="B10" s="5">
        <f t="shared" si="0"/>
        <v>27517</v>
      </c>
      <c r="C10" s="4">
        <v>424</v>
      </c>
      <c r="D10" s="5">
        <v>17</v>
      </c>
      <c r="E10" s="4"/>
      <c r="F10" s="5">
        <v>16</v>
      </c>
      <c r="G10" s="5">
        <v>13</v>
      </c>
      <c r="H10" s="4">
        <v>1</v>
      </c>
      <c r="I10" s="5">
        <v>41</v>
      </c>
      <c r="J10" s="4"/>
      <c r="K10" s="4"/>
      <c r="L10" s="4">
        <v>1286</v>
      </c>
      <c r="M10" s="4">
        <v>10815</v>
      </c>
      <c r="N10" s="4">
        <v>11677</v>
      </c>
      <c r="O10" s="4">
        <f>SUM(14554-10815-41-1-13-16-17-424)</f>
        <v>3227</v>
      </c>
    </row>
    <row r="11" spans="1:15" ht="15">
      <c r="A11" s="4" t="s">
        <v>22</v>
      </c>
      <c r="B11" s="5">
        <f t="shared" si="0"/>
        <v>406</v>
      </c>
      <c r="C11" s="4"/>
      <c r="D11" s="5"/>
      <c r="E11" s="4"/>
      <c r="F11" s="5">
        <v>7</v>
      </c>
      <c r="G11" s="5"/>
      <c r="H11" s="4"/>
      <c r="I11" s="5"/>
      <c r="J11" s="4"/>
      <c r="K11" s="4"/>
      <c r="L11" s="4">
        <v>69</v>
      </c>
      <c r="M11" s="4"/>
      <c r="N11" s="4">
        <v>330</v>
      </c>
      <c r="O11" s="4"/>
    </row>
    <row r="12" spans="1:15" ht="15">
      <c r="A12" s="4" t="s">
        <v>23</v>
      </c>
      <c r="B12" s="5">
        <f t="shared" si="0"/>
        <v>3247</v>
      </c>
      <c r="C12" s="4">
        <v>40</v>
      </c>
      <c r="D12" s="5">
        <v>1150</v>
      </c>
      <c r="E12" s="4"/>
      <c r="F12" s="5">
        <v>4</v>
      </c>
      <c r="G12" s="5"/>
      <c r="H12" s="4"/>
      <c r="I12" s="5">
        <v>1</v>
      </c>
      <c r="J12" s="4"/>
      <c r="K12" s="4"/>
      <c r="L12" s="4">
        <v>152</v>
      </c>
      <c r="M12" s="4">
        <v>15</v>
      </c>
      <c r="N12" s="4">
        <v>1777</v>
      </c>
      <c r="O12" s="4">
        <f>SUM(1318-15-1-4-1150-40)</f>
        <v>108</v>
      </c>
    </row>
    <row r="13" spans="1:15" ht="15">
      <c r="A13" s="4" t="s">
        <v>24</v>
      </c>
      <c r="B13" s="5">
        <f t="shared" si="0"/>
        <v>524</v>
      </c>
      <c r="C13" s="4"/>
      <c r="D13" s="5">
        <v>38</v>
      </c>
      <c r="E13" s="4"/>
      <c r="F13" s="5">
        <v>43</v>
      </c>
      <c r="G13" s="5">
        <v>30</v>
      </c>
      <c r="H13" s="4"/>
      <c r="I13" s="5">
        <v>3</v>
      </c>
      <c r="J13" s="4"/>
      <c r="K13" s="4"/>
      <c r="L13" s="4">
        <v>67</v>
      </c>
      <c r="M13" s="4">
        <v>13</v>
      </c>
      <c r="N13" s="4">
        <v>330</v>
      </c>
      <c r="O13" s="4"/>
    </row>
    <row r="14" spans="1:15" ht="15">
      <c r="A14" s="4" t="s">
        <v>25</v>
      </c>
      <c r="B14" s="5">
        <f t="shared" si="0"/>
        <v>15573</v>
      </c>
      <c r="C14" s="4">
        <v>9298</v>
      </c>
      <c r="D14" s="5">
        <v>1</v>
      </c>
      <c r="E14" s="4"/>
      <c r="F14" s="5">
        <v>3</v>
      </c>
      <c r="G14" s="5"/>
      <c r="H14" s="4"/>
      <c r="I14" s="5">
        <v>9</v>
      </c>
      <c r="J14" s="4"/>
      <c r="K14" s="4"/>
      <c r="L14" s="4">
        <v>371</v>
      </c>
      <c r="M14" s="4">
        <v>15</v>
      </c>
      <c r="N14" s="4">
        <v>5854</v>
      </c>
      <c r="O14" s="4">
        <f>SUM(9348-15-9-3-1-9298)</f>
        <v>22</v>
      </c>
    </row>
    <row r="15" spans="1:15" ht="15">
      <c r="A15" s="4" t="s">
        <v>26</v>
      </c>
      <c r="B15" s="5">
        <f t="shared" si="0"/>
        <v>323</v>
      </c>
      <c r="C15" s="4">
        <v>1</v>
      </c>
      <c r="D15" s="5"/>
      <c r="E15" s="4"/>
      <c r="F15" s="5">
        <v>8</v>
      </c>
      <c r="G15" s="5">
        <v>2</v>
      </c>
      <c r="H15" s="4"/>
      <c r="I15" s="5">
        <v>2</v>
      </c>
      <c r="J15" s="4"/>
      <c r="K15" s="4"/>
      <c r="L15" s="4">
        <v>59</v>
      </c>
      <c r="M15" s="4"/>
      <c r="N15" s="4">
        <v>250</v>
      </c>
      <c r="O15" s="4">
        <v>1</v>
      </c>
    </row>
    <row r="16" spans="1:15" ht="15">
      <c r="A16" s="4" t="s">
        <v>27</v>
      </c>
      <c r="B16" s="5">
        <f t="shared" si="0"/>
        <v>1066</v>
      </c>
      <c r="C16" s="4">
        <v>1</v>
      </c>
      <c r="D16" s="5"/>
      <c r="E16" s="4"/>
      <c r="F16" s="5">
        <v>3</v>
      </c>
      <c r="G16" s="5"/>
      <c r="H16" s="4"/>
      <c r="I16" s="5">
        <v>2</v>
      </c>
      <c r="J16" s="4"/>
      <c r="K16" s="4"/>
      <c r="L16" s="4">
        <v>79</v>
      </c>
      <c r="M16" s="4"/>
      <c r="N16" s="4">
        <v>976</v>
      </c>
      <c r="O16" s="4">
        <v>5</v>
      </c>
    </row>
    <row r="17" spans="1:15" ht="15">
      <c r="A17" s="4" t="s">
        <v>28</v>
      </c>
      <c r="B17" s="5">
        <f t="shared" si="0"/>
        <v>232</v>
      </c>
      <c r="C17" s="4"/>
      <c r="D17" s="5"/>
      <c r="E17" s="4"/>
      <c r="F17" s="5">
        <v>6</v>
      </c>
      <c r="G17" s="5"/>
      <c r="H17" s="4"/>
      <c r="I17" s="5"/>
      <c r="J17" s="4"/>
      <c r="K17" s="4"/>
      <c r="L17" s="4">
        <v>49</v>
      </c>
      <c r="M17" s="4"/>
      <c r="N17" s="4">
        <v>177</v>
      </c>
      <c r="O17" s="4"/>
    </row>
    <row r="18" spans="1:15" ht="15">
      <c r="A18" s="4" t="s">
        <v>29</v>
      </c>
      <c r="B18" s="5">
        <f t="shared" si="0"/>
        <v>1024</v>
      </c>
      <c r="C18" s="4">
        <v>5</v>
      </c>
      <c r="D18" s="5"/>
      <c r="E18" s="4"/>
      <c r="F18" s="5">
        <v>29</v>
      </c>
      <c r="G18" s="5"/>
      <c r="H18" s="4"/>
      <c r="I18" s="5">
        <v>16</v>
      </c>
      <c r="J18" s="4"/>
      <c r="K18" s="4"/>
      <c r="L18" s="4">
        <v>215</v>
      </c>
      <c r="M18" s="4"/>
      <c r="N18" s="4">
        <v>758</v>
      </c>
      <c r="O18" s="4">
        <v>1</v>
      </c>
    </row>
    <row r="19" spans="1:15" ht="15">
      <c r="A19" s="4" t="s">
        <v>30</v>
      </c>
      <c r="B19" s="5">
        <f t="shared" si="0"/>
        <v>1066</v>
      </c>
      <c r="C19" s="4">
        <v>52</v>
      </c>
      <c r="D19" s="5"/>
      <c r="E19" s="4">
        <v>31</v>
      </c>
      <c r="F19" s="5">
        <v>39</v>
      </c>
      <c r="G19" s="5">
        <v>1</v>
      </c>
      <c r="H19" s="4">
        <v>3</v>
      </c>
      <c r="I19" s="5">
        <v>2</v>
      </c>
      <c r="J19" s="4">
        <v>1</v>
      </c>
      <c r="K19" s="4"/>
      <c r="L19" s="4">
        <v>175</v>
      </c>
      <c r="M19" s="4">
        <v>22</v>
      </c>
      <c r="N19" s="4">
        <v>733</v>
      </c>
      <c r="O19" s="4">
        <f>SUM(158-22-1-2-3-1-39-31-52)</f>
        <v>7</v>
      </c>
    </row>
    <row r="20" spans="1:15" ht="15">
      <c r="A20" s="4" t="s">
        <v>31</v>
      </c>
      <c r="B20" s="5">
        <f t="shared" si="0"/>
        <v>1651</v>
      </c>
      <c r="C20" s="4">
        <v>4</v>
      </c>
      <c r="D20" s="5">
        <v>3</v>
      </c>
      <c r="E20" s="4"/>
      <c r="F20" s="5">
        <v>7</v>
      </c>
      <c r="G20" s="5">
        <v>91</v>
      </c>
      <c r="H20" s="4"/>
      <c r="I20" s="5">
        <v>6</v>
      </c>
      <c r="J20" s="4"/>
      <c r="K20" s="4"/>
      <c r="L20" s="4">
        <v>118</v>
      </c>
      <c r="M20" s="4"/>
      <c r="N20" s="4">
        <v>1420</v>
      </c>
      <c r="O20" s="4">
        <v>2</v>
      </c>
    </row>
    <row r="21" spans="1:15" ht="15">
      <c r="A21" s="4"/>
      <c r="B21" s="5"/>
      <c r="C21" s="4"/>
      <c r="D21" s="5"/>
      <c r="E21" s="4"/>
      <c r="F21" s="5"/>
      <c r="G21" s="5"/>
      <c r="H21" s="4"/>
      <c r="I21" s="5"/>
      <c r="J21" s="4"/>
      <c r="K21" s="4"/>
      <c r="L21" s="4"/>
      <c r="M21" s="4"/>
      <c r="N21" s="4"/>
      <c r="O21" s="4"/>
    </row>
    <row r="22" spans="1:15" ht="15">
      <c r="A22" s="4" t="s">
        <v>10</v>
      </c>
      <c r="B22" s="5">
        <f>B9+B10+B11+B12+B13+B14+B15+B16+B17+B18+B19+B20</f>
        <v>75877</v>
      </c>
      <c r="C22" s="4"/>
      <c r="D22" s="5"/>
      <c r="E22" s="4"/>
      <c r="F22" s="5"/>
      <c r="G22" s="5"/>
      <c r="H22" s="4"/>
      <c r="I22" s="5"/>
      <c r="J22" s="4"/>
      <c r="K22" s="4"/>
      <c r="L22" s="4"/>
      <c r="M22" s="4"/>
      <c r="N22" s="4"/>
      <c r="O22" s="4"/>
    </row>
    <row r="24" ht="15">
      <c r="B24" s="2" t="s">
        <v>58</v>
      </c>
    </row>
    <row r="26" ht="15">
      <c r="B26" s="2" t="s">
        <v>56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5" right="0.5" top="0.5" bottom="0.5" header="0.5" footer="0.5"/>
  <pageSetup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4" sqref="C14:O14"/>
    </sheetView>
  </sheetViews>
  <sheetFormatPr defaultColWidth="8.88671875" defaultRowHeight="15"/>
  <cols>
    <col min="1" max="1" width="12.5546875" style="0" customWidth="1"/>
    <col min="2" max="2" width="7.99609375" style="0" customWidth="1"/>
    <col min="3" max="3" width="6.77734375" style="0" customWidth="1"/>
    <col min="4" max="4" width="6.3359375" style="0" customWidth="1"/>
    <col min="5" max="5" width="5.88671875" style="0" customWidth="1"/>
    <col min="6" max="6" width="4.6640625" style="0" customWidth="1"/>
    <col min="7" max="7" width="7.21484375" style="0" customWidth="1"/>
    <col min="8" max="8" width="6.77734375" style="0" customWidth="1"/>
    <col min="9" max="9" width="8.21484375" style="0" customWidth="1"/>
    <col min="10" max="10" width="5.21484375" style="0" customWidth="1"/>
    <col min="11" max="11" width="3.77734375" style="0" customWidth="1"/>
    <col min="12" max="12" width="6.4453125" style="0" customWidth="1"/>
    <col min="13" max="14" width="6.88671875" style="0" customWidth="1"/>
    <col min="15" max="15" width="6.99609375" style="0" customWidth="1"/>
  </cols>
  <sheetData>
    <row r="1" spans="1:15" ht="18.75" customHeight="1">
      <c r="A1" s="16" t="s">
        <v>33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57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66</v>
      </c>
      <c r="B4" s="15"/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5">
      <c r="A5" s="18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15</v>
      </c>
      <c r="B6" s="15"/>
      <c r="C6" s="15"/>
      <c r="D6" s="15"/>
      <c r="E6" s="15"/>
      <c r="F6" s="15"/>
      <c r="G6" s="15"/>
      <c r="H6" s="15"/>
      <c r="I6" s="17"/>
      <c r="J6" s="17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18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ht="15">
      <c r="A9" s="4" t="s">
        <v>20</v>
      </c>
      <c r="B9" s="5">
        <f>SUM(C9:O9)</f>
        <v>23248</v>
      </c>
      <c r="C9" s="4">
        <f>SUM(4551+1792)</f>
        <v>6343</v>
      </c>
      <c r="D9" s="5">
        <v>58</v>
      </c>
      <c r="E9" s="4">
        <v>22</v>
      </c>
      <c r="F9" s="5">
        <v>79</v>
      </c>
      <c r="G9" s="5">
        <v>67</v>
      </c>
      <c r="H9" s="4">
        <v>112</v>
      </c>
      <c r="I9" s="5">
        <v>65</v>
      </c>
      <c r="J9" s="4">
        <v>12</v>
      </c>
      <c r="K9" s="4">
        <v>94</v>
      </c>
      <c r="L9" s="4">
        <v>1445</v>
      </c>
      <c r="M9" s="4">
        <v>47</v>
      </c>
      <c r="N9" s="4">
        <v>14416</v>
      </c>
      <c r="O9" s="4">
        <f>SUM(7387-47-94-12-65-112-67-79-22-58-6343)</f>
        <v>488</v>
      </c>
    </row>
    <row r="10" spans="1:15" ht="15">
      <c r="A10" s="4" t="s">
        <v>21</v>
      </c>
      <c r="B10" s="5">
        <f>SUM(C10:O10)</f>
        <v>27517</v>
      </c>
      <c r="C10" s="4">
        <v>424</v>
      </c>
      <c r="D10" s="5">
        <v>17</v>
      </c>
      <c r="E10" s="4"/>
      <c r="F10" s="5">
        <v>16</v>
      </c>
      <c r="G10" s="5">
        <v>13</v>
      </c>
      <c r="H10" s="4">
        <v>1</v>
      </c>
      <c r="I10" s="5">
        <v>41</v>
      </c>
      <c r="J10" s="4"/>
      <c r="K10" s="4"/>
      <c r="L10" s="4">
        <v>1286</v>
      </c>
      <c r="M10" s="4">
        <v>10815</v>
      </c>
      <c r="N10" s="4">
        <v>11677</v>
      </c>
      <c r="O10" s="4">
        <f>SUM(14554-10815-41-1-13-16-17-424)</f>
        <v>3227</v>
      </c>
    </row>
    <row r="11" spans="1:15" ht="15">
      <c r="A11" s="4" t="s">
        <v>25</v>
      </c>
      <c r="B11" s="5">
        <f>SUM(C11:O11)</f>
        <v>15573</v>
      </c>
      <c r="C11" s="4">
        <v>9298</v>
      </c>
      <c r="D11" s="5">
        <v>1</v>
      </c>
      <c r="E11" s="4"/>
      <c r="F11" s="5">
        <v>3</v>
      </c>
      <c r="G11" s="5"/>
      <c r="H11" s="4"/>
      <c r="I11" s="5">
        <v>9</v>
      </c>
      <c r="J11" s="4"/>
      <c r="K11" s="4"/>
      <c r="L11" s="4">
        <v>371</v>
      </c>
      <c r="M11" s="4">
        <v>15</v>
      </c>
      <c r="N11" s="4">
        <v>5854</v>
      </c>
      <c r="O11" s="4">
        <f>SUM(9348-15-9-3-1-9298)</f>
        <v>22</v>
      </c>
    </row>
    <row r="12" spans="1:15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ht="18">
      <c r="A13" s="13" t="s">
        <v>63</v>
      </c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4" spans="1:15" ht="15">
      <c r="A14" s="4" t="s">
        <v>62</v>
      </c>
      <c r="B14" s="5">
        <f>SUM(C14:O14)</f>
        <v>17840</v>
      </c>
      <c r="C14" s="4">
        <f>SUM(1025+629)</f>
        <v>1654</v>
      </c>
      <c r="D14" s="5">
        <v>2402</v>
      </c>
      <c r="E14" s="4">
        <v>775</v>
      </c>
      <c r="F14" s="5">
        <v>28</v>
      </c>
      <c r="G14" s="5">
        <v>127</v>
      </c>
      <c r="H14" s="4">
        <v>116</v>
      </c>
      <c r="I14" s="5">
        <v>80</v>
      </c>
      <c r="J14" s="4">
        <v>59</v>
      </c>
      <c r="K14" s="4">
        <v>6</v>
      </c>
      <c r="L14" s="4">
        <v>2599</v>
      </c>
      <c r="M14" s="4">
        <v>1976</v>
      </c>
      <c r="N14" s="4">
        <v>6665</v>
      </c>
      <c r="O14" s="4">
        <f>SUM(8576-1976-6-59-80-116-127-28-775-2402-1654)</f>
        <v>1353</v>
      </c>
    </row>
    <row r="15" spans="1:15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6" spans="1:15" ht="15">
      <c r="A16" s="4" t="s">
        <v>10</v>
      </c>
      <c r="B16" s="5">
        <f>SUM(B9:B14)</f>
        <v>84178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8" ht="15">
      <c r="B18" s="2" t="s">
        <v>58</v>
      </c>
    </row>
    <row r="20" ht="15">
      <c r="B20" s="2" t="s">
        <v>56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4" sqref="C14:O14"/>
    </sheetView>
  </sheetViews>
  <sheetFormatPr defaultColWidth="8.88671875" defaultRowHeight="15"/>
  <cols>
    <col min="1" max="1" width="11.99609375" style="0" customWidth="1"/>
    <col min="2" max="2" width="7.99609375" style="0" customWidth="1"/>
    <col min="3" max="3" width="7.6640625" style="0" customWidth="1"/>
    <col min="4" max="4" width="7.3359375" style="0" customWidth="1"/>
    <col min="5" max="5" width="5.21484375" style="0" customWidth="1"/>
    <col min="6" max="6" width="5.10546875" style="0" customWidth="1"/>
    <col min="7" max="7" width="7.10546875" style="0" customWidth="1"/>
    <col min="8" max="8" width="6.21484375" style="0" customWidth="1"/>
    <col min="9" max="9" width="7.21484375" style="0" customWidth="1"/>
    <col min="10" max="10" width="5.77734375" style="0" customWidth="1"/>
    <col min="11" max="11" width="4.21484375" style="0" customWidth="1"/>
    <col min="12" max="12" width="6.6640625" style="0" customWidth="1"/>
    <col min="13" max="14" width="6.77734375" style="0" customWidth="1"/>
    <col min="15" max="15" width="5.6640625" style="0" customWidth="1"/>
  </cols>
  <sheetData>
    <row r="1" spans="1:15" ht="18.75" customHeight="1">
      <c r="A1" s="16" t="s">
        <v>35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59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67</v>
      </c>
      <c r="B4" s="15"/>
      <c r="C4" s="15"/>
      <c r="D4" s="15"/>
      <c r="E4" s="15"/>
      <c r="F4" s="15"/>
      <c r="G4" s="15"/>
      <c r="H4" s="15"/>
      <c r="I4" s="17"/>
      <c r="J4" s="17"/>
      <c r="K4" s="17"/>
      <c r="L4" s="17"/>
      <c r="M4" s="17"/>
      <c r="N4" s="17"/>
      <c r="O4" s="17"/>
    </row>
    <row r="5" spans="1:15" ht="15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</row>
    <row r="6" spans="1:15" ht="15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7"/>
      <c r="L6" s="17"/>
      <c r="M6" s="17"/>
      <c r="N6" s="17"/>
      <c r="O6" s="17"/>
    </row>
    <row r="8" spans="1:15" ht="25.5" customHeight="1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18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ht="15">
      <c r="A9" s="4" t="s">
        <v>20</v>
      </c>
      <c r="B9" s="5">
        <f>SUM(C9:O9)</f>
        <v>23248</v>
      </c>
      <c r="C9" s="4">
        <f>SUM(4551+1792)</f>
        <v>6343</v>
      </c>
      <c r="D9" s="5">
        <v>58</v>
      </c>
      <c r="E9" s="4">
        <v>22</v>
      </c>
      <c r="F9" s="5">
        <v>79</v>
      </c>
      <c r="G9" s="5">
        <v>67</v>
      </c>
      <c r="H9" s="4">
        <v>112</v>
      </c>
      <c r="I9" s="5">
        <v>65</v>
      </c>
      <c r="J9" s="4">
        <v>12</v>
      </c>
      <c r="K9" s="4">
        <v>94</v>
      </c>
      <c r="L9" s="4">
        <v>1445</v>
      </c>
      <c r="M9" s="4">
        <v>47</v>
      </c>
      <c r="N9" s="4">
        <v>14416</v>
      </c>
      <c r="O9" s="4">
        <f>SUM(7387-47-94-12-65-112-67-79-22-58-6343)</f>
        <v>488</v>
      </c>
    </row>
    <row r="10" spans="1:15" ht="15">
      <c r="A10" s="4" t="s">
        <v>21</v>
      </c>
      <c r="B10" s="5">
        <f>SUM(C10:O10)</f>
        <v>27517</v>
      </c>
      <c r="C10" s="4">
        <v>424</v>
      </c>
      <c r="D10" s="5">
        <v>17</v>
      </c>
      <c r="E10" s="4"/>
      <c r="F10" s="5">
        <v>16</v>
      </c>
      <c r="G10" s="5">
        <v>13</v>
      </c>
      <c r="H10" s="4">
        <v>1</v>
      </c>
      <c r="I10" s="5">
        <v>41</v>
      </c>
      <c r="J10" s="4"/>
      <c r="K10" s="4"/>
      <c r="L10" s="4">
        <v>1286</v>
      </c>
      <c r="M10" s="4">
        <v>10815</v>
      </c>
      <c r="N10" s="4">
        <v>11677</v>
      </c>
      <c r="O10" s="4">
        <f>SUM(14554-10815-41-1-13-16-17-424)</f>
        <v>3227</v>
      </c>
    </row>
    <row r="11" spans="1:15" ht="15">
      <c r="A11" s="4" t="s">
        <v>34</v>
      </c>
      <c r="B11" s="5">
        <f>SUM(C11:O11)</f>
        <v>7408</v>
      </c>
      <c r="C11" s="4">
        <v>121</v>
      </c>
      <c r="D11" s="5">
        <v>1</v>
      </c>
      <c r="E11" s="4"/>
      <c r="F11" s="5">
        <v>14</v>
      </c>
      <c r="G11" s="5"/>
      <c r="H11" s="4">
        <v>1</v>
      </c>
      <c r="I11" s="5">
        <v>45</v>
      </c>
      <c r="J11" s="4"/>
      <c r="K11" s="4"/>
      <c r="L11" s="4">
        <v>382</v>
      </c>
      <c r="M11" s="4">
        <v>23</v>
      </c>
      <c r="N11" s="4">
        <v>6699</v>
      </c>
      <c r="O11" s="4">
        <f>SUM(327-23-45-1-14-1-121)</f>
        <v>122</v>
      </c>
    </row>
    <row r="12" spans="1:15" ht="15">
      <c r="A12" s="4"/>
      <c r="B12" s="5"/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</row>
    <row r="13" spans="1:15" ht="18">
      <c r="A13" s="13" t="s">
        <v>63</v>
      </c>
      <c r="B13" s="5"/>
      <c r="C13" s="4"/>
      <c r="D13" s="5"/>
      <c r="E13" s="4"/>
      <c r="F13" s="5"/>
      <c r="G13" s="5"/>
      <c r="H13" s="4"/>
      <c r="I13" s="5"/>
      <c r="J13" s="4"/>
      <c r="K13" s="4"/>
      <c r="L13" s="4"/>
      <c r="M13" s="4"/>
      <c r="N13" s="4"/>
      <c r="O13" s="4"/>
    </row>
    <row r="14" spans="1:15" ht="15">
      <c r="A14" s="4" t="s">
        <v>62</v>
      </c>
      <c r="B14" s="5">
        <f>SUM(C14:O14)</f>
        <v>17840</v>
      </c>
      <c r="C14" s="4">
        <f>SUM(1025+629)</f>
        <v>1654</v>
      </c>
      <c r="D14" s="5">
        <v>2402</v>
      </c>
      <c r="E14" s="4">
        <v>775</v>
      </c>
      <c r="F14" s="5">
        <v>28</v>
      </c>
      <c r="G14" s="5">
        <v>127</v>
      </c>
      <c r="H14" s="4">
        <v>116</v>
      </c>
      <c r="I14" s="5">
        <v>80</v>
      </c>
      <c r="J14" s="4">
        <v>59</v>
      </c>
      <c r="K14" s="4">
        <v>6</v>
      </c>
      <c r="L14" s="4">
        <v>2599</v>
      </c>
      <c r="M14" s="4">
        <v>1976</v>
      </c>
      <c r="N14" s="4">
        <v>6665</v>
      </c>
      <c r="O14" s="4">
        <f>SUM(8576-1976-6-59-80-116-127-28-775-2402-1654)</f>
        <v>1353</v>
      </c>
    </row>
    <row r="15" spans="1:15" ht="15">
      <c r="A15" s="4"/>
      <c r="B15" s="5"/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6" spans="1:15" ht="16.5" customHeight="1">
      <c r="A16" s="4" t="s">
        <v>10</v>
      </c>
      <c r="B16" s="5">
        <f>SUM(B9:B14)</f>
        <v>76013</v>
      </c>
      <c r="C16" s="4"/>
      <c r="D16" s="5"/>
      <c r="E16" s="4"/>
      <c r="F16" s="5"/>
      <c r="G16" s="5"/>
      <c r="H16" s="4"/>
      <c r="I16" s="5"/>
      <c r="J16" s="4"/>
      <c r="K16" s="4"/>
      <c r="L16" s="4"/>
      <c r="M16" s="4"/>
      <c r="N16" s="4"/>
      <c r="O16" s="4"/>
    </row>
    <row r="17" spans="1:8" ht="15">
      <c r="A17" s="9"/>
      <c r="B17" s="10"/>
      <c r="C17" s="10"/>
      <c r="D17" s="10"/>
      <c r="E17" s="9"/>
      <c r="F17" s="10"/>
      <c r="G17" s="9"/>
      <c r="H17" s="9"/>
    </row>
    <row r="18" ht="15">
      <c r="B18" s="2" t="s">
        <v>58</v>
      </c>
    </row>
    <row r="20" ht="15">
      <c r="B20" s="2" t="s">
        <v>56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C10" sqref="C10:P10"/>
    </sheetView>
  </sheetViews>
  <sheetFormatPr defaultColWidth="8.88671875" defaultRowHeight="15"/>
  <cols>
    <col min="1" max="1" width="13.10546875" style="0" customWidth="1"/>
    <col min="2" max="2" width="8.21484375" style="0" customWidth="1"/>
    <col min="3" max="3" width="6.77734375" style="0" customWidth="1"/>
    <col min="4" max="4" width="6.5546875" style="0" customWidth="1"/>
    <col min="5" max="5" width="6.10546875" style="0" customWidth="1"/>
    <col min="6" max="6" width="4.88671875" style="0" customWidth="1"/>
    <col min="7" max="7" width="6.21484375" style="0" customWidth="1"/>
    <col min="8" max="8" width="5.5546875" style="0" customWidth="1"/>
    <col min="9" max="9" width="7.6640625" style="0" customWidth="1"/>
    <col min="10" max="10" width="5.21484375" style="0" customWidth="1"/>
    <col min="11" max="11" width="5.4453125" style="0" customWidth="1"/>
    <col min="12" max="12" width="4.77734375" style="0" customWidth="1"/>
    <col min="13" max="13" width="6.3359375" style="0" customWidth="1"/>
    <col min="14" max="14" width="6.5546875" style="0" customWidth="1"/>
    <col min="15" max="15" width="6.6640625" style="0" customWidth="1"/>
    <col min="16" max="16" width="5.88671875" style="0" customWidth="1"/>
  </cols>
  <sheetData>
    <row r="1" spans="1:16" ht="18.75" customHeight="1">
      <c r="A1" s="16" t="s">
        <v>38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>
      <c r="A2" s="16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8.75">
      <c r="A3" s="1"/>
    </row>
    <row r="4" spans="1:16" ht="15">
      <c r="A4" s="14" t="s">
        <v>68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4" t="s">
        <v>16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4" t="s">
        <v>17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  <c r="P6" s="17"/>
    </row>
    <row r="7" ht="25.5" customHeight="1">
      <c r="B7" s="6"/>
    </row>
    <row r="8" spans="1:16" s="8" customFormat="1" ht="22.5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19</v>
      </c>
      <c r="M8" s="3" t="s">
        <v>55</v>
      </c>
      <c r="N8" s="7" t="s">
        <v>7</v>
      </c>
      <c r="O8" s="7" t="s">
        <v>51</v>
      </c>
      <c r="P8" s="3" t="s">
        <v>8</v>
      </c>
    </row>
    <row r="9" spans="1:16" s="8" customFormat="1" ht="15">
      <c r="A9" s="4" t="s">
        <v>36</v>
      </c>
      <c r="B9" s="5">
        <f>SUM(C9:P9)</f>
        <v>79158</v>
      </c>
      <c r="C9" s="4">
        <v>4550</v>
      </c>
      <c r="D9" s="5">
        <v>107</v>
      </c>
      <c r="E9" s="4">
        <v>121</v>
      </c>
      <c r="F9" s="5">
        <v>4</v>
      </c>
      <c r="G9" s="5">
        <v>39</v>
      </c>
      <c r="H9" s="4">
        <v>223</v>
      </c>
      <c r="I9" s="5">
        <v>5774</v>
      </c>
      <c r="J9" s="4">
        <v>39</v>
      </c>
      <c r="K9" s="4">
        <v>1228</v>
      </c>
      <c r="L9" s="4">
        <v>4</v>
      </c>
      <c r="M9" s="4">
        <v>2591</v>
      </c>
      <c r="N9" s="4">
        <v>59</v>
      </c>
      <c r="O9" s="4">
        <v>29997</v>
      </c>
      <c r="P9" s="4">
        <f>SUM(46570-59-4-1228-39-5774-223-39-4-121-107-4550)</f>
        <v>34422</v>
      </c>
    </row>
    <row r="10" spans="1:16" s="8" customFormat="1" ht="15">
      <c r="A10" s="4" t="s">
        <v>37</v>
      </c>
      <c r="B10" s="5">
        <f>SUM(C10:P10)</f>
        <v>66657</v>
      </c>
      <c r="C10" s="4">
        <f>SUM(4525+797)</f>
        <v>5322</v>
      </c>
      <c r="D10" s="5"/>
      <c r="E10" s="4">
        <v>3959</v>
      </c>
      <c r="F10" s="5">
        <v>3139</v>
      </c>
      <c r="G10" s="5">
        <v>244</v>
      </c>
      <c r="H10" s="4">
        <v>129</v>
      </c>
      <c r="I10" s="5">
        <v>5533</v>
      </c>
      <c r="J10" s="4">
        <v>5</v>
      </c>
      <c r="K10" s="4">
        <v>2</v>
      </c>
      <c r="L10" s="4">
        <v>2976</v>
      </c>
      <c r="M10" s="4">
        <v>2877</v>
      </c>
      <c r="N10" s="4">
        <v>68</v>
      </c>
      <c r="O10" s="4">
        <v>39356</v>
      </c>
      <c r="P10" s="4">
        <f>SUM(24424-68-2976-2-5-5533-129-244-3139-3959-5322)</f>
        <v>3047</v>
      </c>
    </row>
    <row r="11" spans="1:16" s="8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s="8" customFormat="1" ht="15">
      <c r="A12" s="4" t="s">
        <v>10</v>
      </c>
      <c r="B12" s="5">
        <f>SUM(B9:B11)</f>
        <v>145815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58</v>
      </c>
    </row>
    <row r="16" ht="15">
      <c r="B16" s="2" t="s">
        <v>56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3.88671875" style="0" customWidth="1"/>
    <col min="2" max="2" width="7.88671875" style="0" customWidth="1"/>
    <col min="3" max="3" width="6.5546875" style="0" customWidth="1"/>
    <col min="4" max="4" width="6.77734375" style="0" customWidth="1"/>
    <col min="5" max="5" width="5.77734375" style="0" customWidth="1"/>
    <col min="6" max="6" width="5.10546875" style="0" customWidth="1"/>
    <col min="7" max="7" width="5.6640625" style="0" customWidth="1"/>
    <col min="8" max="8" width="5.3359375" style="0" customWidth="1"/>
    <col min="9" max="9" width="7.4453125" style="0" customWidth="1"/>
    <col min="10" max="10" width="5.6640625" style="0" customWidth="1"/>
    <col min="11" max="11" width="6.21484375" style="0" customWidth="1"/>
    <col min="12" max="12" width="6.4453125" style="0" customWidth="1"/>
    <col min="13" max="14" width="6.88671875" style="0" customWidth="1"/>
    <col min="15" max="15" width="5.4453125" style="0" customWidth="1"/>
  </cols>
  <sheetData>
    <row r="1" spans="1:15" ht="18.75" customHeight="1">
      <c r="A1" s="16" t="s">
        <v>42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69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</row>
    <row r="5" spans="1:15" ht="15">
      <c r="A5" s="14" t="s">
        <v>16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17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</row>
    <row r="7" ht="25.5" customHeight="1">
      <c r="B7" s="6"/>
    </row>
    <row r="8" spans="1:15" s="8" customFormat="1" ht="22.5">
      <c r="A8" s="3" t="s">
        <v>11</v>
      </c>
      <c r="B8" s="7" t="s">
        <v>0</v>
      </c>
      <c r="C8" s="7" t="s">
        <v>50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7" t="s">
        <v>61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s="8" customFormat="1" ht="15">
      <c r="A9" s="4" t="s">
        <v>20</v>
      </c>
      <c r="B9" s="5">
        <f>SUM(C9:O9)</f>
        <v>23248</v>
      </c>
      <c r="C9" s="4">
        <f>SUM(4551+1792)</f>
        <v>6343</v>
      </c>
      <c r="D9" s="5">
        <v>58</v>
      </c>
      <c r="E9" s="4">
        <v>22</v>
      </c>
      <c r="F9" s="5">
        <v>79</v>
      </c>
      <c r="G9" s="5">
        <v>67</v>
      </c>
      <c r="H9" s="4">
        <v>112</v>
      </c>
      <c r="I9" s="5">
        <v>65</v>
      </c>
      <c r="J9" s="4">
        <v>12</v>
      </c>
      <c r="K9" s="4"/>
      <c r="L9" s="4">
        <v>1445</v>
      </c>
      <c r="M9" s="4">
        <v>47</v>
      </c>
      <c r="N9" s="4">
        <v>14416</v>
      </c>
      <c r="O9" s="4">
        <f>SUM(7387-47-12-65-112-67-79-22-58-6343)</f>
        <v>582</v>
      </c>
    </row>
    <row r="10" spans="1:15" s="8" customFormat="1" ht="15">
      <c r="A10" s="4" t="s">
        <v>39</v>
      </c>
      <c r="B10" s="5">
        <f>SUM(C10:O10)</f>
        <v>3152</v>
      </c>
      <c r="C10" s="4">
        <v>38</v>
      </c>
      <c r="D10" s="5">
        <v>1</v>
      </c>
      <c r="E10" s="4"/>
      <c r="F10" s="5">
        <v>7</v>
      </c>
      <c r="G10" s="5"/>
      <c r="H10" s="4"/>
      <c r="I10" s="5">
        <v>13</v>
      </c>
      <c r="J10" s="4"/>
      <c r="K10" s="4"/>
      <c r="L10" s="4">
        <v>68</v>
      </c>
      <c r="M10" s="4"/>
      <c r="N10" s="4">
        <v>3010</v>
      </c>
      <c r="O10" s="4">
        <f>SUM(74-13-7-1-38)</f>
        <v>15</v>
      </c>
    </row>
    <row r="11" spans="1:15" s="8" customFormat="1" ht="15">
      <c r="A11" s="4" t="s">
        <v>40</v>
      </c>
      <c r="B11" s="5">
        <f>SUM(C11:O11)</f>
        <v>8469</v>
      </c>
      <c r="C11" s="4">
        <v>2039</v>
      </c>
      <c r="D11" s="5">
        <v>1</v>
      </c>
      <c r="E11" s="4"/>
      <c r="F11" s="5">
        <v>4</v>
      </c>
      <c r="G11" s="5">
        <v>13</v>
      </c>
      <c r="H11" s="4"/>
      <c r="I11" s="5">
        <v>40</v>
      </c>
      <c r="J11" s="4"/>
      <c r="K11" s="4"/>
      <c r="L11" s="4">
        <v>236</v>
      </c>
      <c r="M11" s="4"/>
      <c r="N11" s="4">
        <v>6118</v>
      </c>
      <c r="O11" s="4">
        <f>SUM(2115-40-13-4-1-2039)</f>
        <v>18</v>
      </c>
    </row>
    <row r="12" spans="1:15" s="8" customFormat="1" ht="15">
      <c r="A12" s="4" t="s">
        <v>37</v>
      </c>
      <c r="B12" s="5">
        <f>SUM(C12:O12)</f>
        <v>66657</v>
      </c>
      <c r="C12" s="4">
        <f>SUM(4525+797)</f>
        <v>5322</v>
      </c>
      <c r="D12" s="5"/>
      <c r="E12" s="4">
        <v>3959</v>
      </c>
      <c r="F12" s="5">
        <v>3139</v>
      </c>
      <c r="G12" s="5">
        <v>244</v>
      </c>
      <c r="H12" s="4">
        <v>129</v>
      </c>
      <c r="I12" s="5">
        <v>5533</v>
      </c>
      <c r="J12" s="4">
        <v>5</v>
      </c>
      <c r="K12" s="4">
        <v>2978</v>
      </c>
      <c r="L12" s="4">
        <v>2877</v>
      </c>
      <c r="M12" s="4">
        <v>68</v>
      </c>
      <c r="N12" s="4">
        <v>39356</v>
      </c>
      <c r="O12" s="4">
        <f>SUM(24424-68-2976-2-5-5533-129-244-3139-3959-5322)</f>
        <v>3047</v>
      </c>
    </row>
    <row r="13" spans="1:15" s="8" customFormat="1" ht="15">
      <c r="A13" s="4" t="s">
        <v>41</v>
      </c>
      <c r="B13" s="5">
        <f>SUM(C13:O13)</f>
        <v>11842</v>
      </c>
      <c r="C13" s="4">
        <v>8278</v>
      </c>
      <c r="D13" s="5"/>
      <c r="E13" s="4">
        <v>1</v>
      </c>
      <c r="F13" s="5">
        <v>2</v>
      </c>
      <c r="G13" s="5"/>
      <c r="H13" s="4"/>
      <c r="I13" s="5">
        <v>5</v>
      </c>
      <c r="J13" s="4"/>
      <c r="K13" s="4"/>
      <c r="L13" s="4">
        <v>150</v>
      </c>
      <c r="M13" s="4"/>
      <c r="N13" s="4">
        <v>3398</v>
      </c>
      <c r="O13" s="4">
        <f>SUM(8294-5-2-1-8278)</f>
        <v>8</v>
      </c>
    </row>
    <row r="14" spans="1:15" s="8" customFormat="1" ht="15">
      <c r="A14" s="4"/>
      <c r="B14" s="5"/>
      <c r="C14" s="4"/>
      <c r="D14" s="5"/>
      <c r="E14" s="4"/>
      <c r="F14" s="5"/>
      <c r="G14" s="5"/>
      <c r="H14" s="4"/>
      <c r="I14" s="5"/>
      <c r="J14" s="4"/>
      <c r="K14" s="4"/>
      <c r="L14" s="4"/>
      <c r="M14" s="4"/>
      <c r="N14" s="4"/>
      <c r="O14" s="4"/>
    </row>
    <row r="15" spans="1:15" s="8" customFormat="1" ht="15">
      <c r="A15" s="4" t="s">
        <v>10</v>
      </c>
      <c r="B15" s="5">
        <f>SUM(B9:B13)</f>
        <v>113368</v>
      </c>
      <c r="C15" s="4"/>
      <c r="D15" s="5"/>
      <c r="E15" s="4"/>
      <c r="F15" s="5"/>
      <c r="G15" s="5"/>
      <c r="H15" s="4"/>
      <c r="I15" s="5"/>
      <c r="J15" s="4"/>
      <c r="K15" s="4"/>
      <c r="L15" s="4"/>
      <c r="M15" s="4"/>
      <c r="N15" s="4"/>
      <c r="O15" s="4"/>
    </row>
    <row r="17" ht="15">
      <c r="B17" s="2" t="s">
        <v>58</v>
      </c>
    </row>
    <row r="19" ht="15">
      <c r="B19" s="2" t="s">
        <v>56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1" width="10.99609375" style="0" customWidth="1"/>
    <col min="2" max="2" width="7.88671875" style="0" customWidth="1"/>
    <col min="3" max="3" width="6.77734375" style="0" customWidth="1"/>
    <col min="4" max="4" width="7.3359375" style="0" customWidth="1"/>
    <col min="5" max="5" width="5.10546875" style="0" customWidth="1"/>
    <col min="6" max="6" width="4.88671875" style="0" customWidth="1"/>
    <col min="7" max="7" width="5.77734375" style="0" customWidth="1"/>
    <col min="8" max="8" width="6.4453125" style="0" customWidth="1"/>
    <col min="9" max="9" width="7.77734375" style="0" customWidth="1"/>
    <col min="10" max="10" width="5.3359375" style="0" customWidth="1"/>
    <col min="11" max="11" width="5.5546875" style="0" customWidth="1"/>
    <col min="12" max="12" width="4.3359375" style="0" customWidth="1"/>
    <col min="13" max="13" width="6.10546875" style="0" customWidth="1"/>
    <col min="14" max="15" width="6.5546875" style="0" customWidth="1"/>
    <col min="16" max="16" width="5.77734375" style="0" customWidth="1"/>
  </cols>
  <sheetData>
    <row r="1" spans="1:16" ht="18.75" customHeight="1">
      <c r="A1" s="16" t="s">
        <v>47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>
      <c r="A2" s="16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8.75">
      <c r="A3" s="1"/>
    </row>
    <row r="4" spans="1:16" ht="15">
      <c r="A4" s="14" t="s">
        <v>72</v>
      </c>
      <c r="B4" s="15"/>
      <c r="C4" s="15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4" t="s">
        <v>16</v>
      </c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4" t="s">
        <v>17</v>
      </c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ht="25.5" customHeight="1">
      <c r="B7" s="6"/>
    </row>
    <row r="8" spans="1:16" s="8" customFormat="1" ht="22.5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19</v>
      </c>
      <c r="M8" s="3" t="s">
        <v>55</v>
      </c>
      <c r="N8" s="7" t="s">
        <v>7</v>
      </c>
      <c r="O8" s="7" t="s">
        <v>51</v>
      </c>
      <c r="P8" s="3" t="s">
        <v>8</v>
      </c>
    </row>
    <row r="9" spans="1:16" s="8" customFormat="1" ht="15">
      <c r="A9" s="4" t="s">
        <v>43</v>
      </c>
      <c r="B9" s="5">
        <f aca="true" t="shared" si="0" ref="B9:B16">SUM(C9:P9)</f>
        <v>1057</v>
      </c>
      <c r="C9" s="4">
        <v>48</v>
      </c>
      <c r="D9" s="5">
        <v>18</v>
      </c>
      <c r="E9" s="4">
        <v>3</v>
      </c>
      <c r="F9" s="5">
        <v>4</v>
      </c>
      <c r="G9" s="5">
        <v>15</v>
      </c>
      <c r="H9" s="4"/>
      <c r="I9" s="5">
        <v>3</v>
      </c>
      <c r="J9" s="4"/>
      <c r="K9" s="4"/>
      <c r="L9" s="4"/>
      <c r="M9" s="4">
        <v>202</v>
      </c>
      <c r="N9" s="4">
        <v>13</v>
      </c>
      <c r="O9" s="4">
        <v>466</v>
      </c>
      <c r="P9" s="4">
        <f>SUM(389-13-3-15-4-3-18-48)</f>
        <v>285</v>
      </c>
    </row>
    <row r="10" spans="1:16" s="8" customFormat="1" ht="15">
      <c r="A10" s="4" t="s">
        <v>21</v>
      </c>
      <c r="B10" s="5">
        <f t="shared" si="0"/>
        <v>27517</v>
      </c>
      <c r="C10" s="4">
        <v>424</v>
      </c>
      <c r="D10" s="5">
        <v>17</v>
      </c>
      <c r="E10" s="4"/>
      <c r="F10" s="5">
        <v>16</v>
      </c>
      <c r="G10" s="5">
        <v>13</v>
      </c>
      <c r="H10" s="4">
        <v>1</v>
      </c>
      <c r="I10" s="5">
        <v>41</v>
      </c>
      <c r="J10" s="4"/>
      <c r="K10" s="4"/>
      <c r="L10" s="4"/>
      <c r="M10" s="4">
        <v>1286</v>
      </c>
      <c r="N10" s="4">
        <v>10815</v>
      </c>
      <c r="O10" s="4">
        <v>11677</v>
      </c>
      <c r="P10" s="4">
        <f>SUM(14554-10815-41-1-13-16-17-424)</f>
        <v>3227</v>
      </c>
    </row>
    <row r="11" spans="1:16" s="8" customFormat="1" ht="15">
      <c r="A11" s="4" t="s">
        <v>44</v>
      </c>
      <c r="B11" s="5">
        <f t="shared" si="0"/>
        <v>3145</v>
      </c>
      <c r="C11" s="4">
        <v>10</v>
      </c>
      <c r="D11" s="5"/>
      <c r="E11" s="4">
        <v>1</v>
      </c>
      <c r="F11" s="5">
        <v>7</v>
      </c>
      <c r="G11" s="5"/>
      <c r="H11" s="4"/>
      <c r="I11" s="5">
        <v>8</v>
      </c>
      <c r="J11" s="4"/>
      <c r="K11" s="4"/>
      <c r="L11" s="4"/>
      <c r="M11" s="4">
        <v>272</v>
      </c>
      <c r="N11" s="4">
        <v>11</v>
      </c>
      <c r="O11" s="4">
        <v>2821</v>
      </c>
      <c r="P11" s="4">
        <f>SUM(52-11-8-7-1-10)</f>
        <v>15</v>
      </c>
    </row>
    <row r="12" spans="1:16" s="8" customFormat="1" ht="15">
      <c r="A12" s="4" t="s">
        <v>45</v>
      </c>
      <c r="B12" s="5">
        <f t="shared" si="0"/>
        <v>9066</v>
      </c>
      <c r="C12" s="4">
        <f>SUM(2270+233)</f>
        <v>2503</v>
      </c>
      <c r="D12" s="5">
        <v>108</v>
      </c>
      <c r="E12" s="4">
        <v>12</v>
      </c>
      <c r="F12" s="5">
        <v>128</v>
      </c>
      <c r="G12" s="5">
        <v>156</v>
      </c>
      <c r="H12" s="4"/>
      <c r="I12" s="5">
        <v>31</v>
      </c>
      <c r="J12" s="4"/>
      <c r="K12" s="4"/>
      <c r="L12" s="4"/>
      <c r="M12" s="4">
        <v>575</v>
      </c>
      <c r="N12" s="4">
        <v>11</v>
      </c>
      <c r="O12" s="4">
        <v>5101</v>
      </c>
      <c r="P12" s="4">
        <f>SUM(3390-11-31-156-128-12-108-2503)</f>
        <v>441</v>
      </c>
    </row>
    <row r="13" spans="1:16" s="8" customFormat="1" ht="15">
      <c r="A13" s="4" t="s">
        <v>46</v>
      </c>
      <c r="B13" s="5">
        <f t="shared" si="0"/>
        <v>351</v>
      </c>
      <c r="C13" s="4">
        <v>1</v>
      </c>
      <c r="D13" s="5"/>
      <c r="E13" s="4"/>
      <c r="F13" s="5">
        <v>4</v>
      </c>
      <c r="G13" s="5"/>
      <c r="H13" s="4"/>
      <c r="I13" s="5">
        <v>2</v>
      </c>
      <c r="J13" s="4">
        <v>9</v>
      </c>
      <c r="K13" s="4"/>
      <c r="L13" s="4"/>
      <c r="M13" s="4">
        <v>59</v>
      </c>
      <c r="N13" s="4"/>
      <c r="O13" s="4">
        <v>276</v>
      </c>
      <c r="P13" s="4"/>
    </row>
    <row r="14" spans="1:16" s="8" customFormat="1" ht="15">
      <c r="A14" s="4" t="s">
        <v>25</v>
      </c>
      <c r="B14" s="5">
        <f t="shared" si="0"/>
        <v>15573</v>
      </c>
      <c r="C14" s="4">
        <v>9298</v>
      </c>
      <c r="D14" s="5">
        <v>1</v>
      </c>
      <c r="E14" s="4"/>
      <c r="F14" s="5">
        <v>3</v>
      </c>
      <c r="G14" s="5"/>
      <c r="H14" s="4"/>
      <c r="I14" s="5">
        <v>9</v>
      </c>
      <c r="J14" s="4"/>
      <c r="K14" s="4"/>
      <c r="L14" s="4"/>
      <c r="M14" s="4">
        <v>371</v>
      </c>
      <c r="N14" s="4">
        <v>15</v>
      </c>
      <c r="O14" s="4">
        <v>5854</v>
      </c>
      <c r="P14" s="4">
        <f>SUM(9348-15-9-3-1-9298)</f>
        <v>22</v>
      </c>
    </row>
    <row r="15" spans="1:16" s="8" customFormat="1" ht="15">
      <c r="A15" s="4" t="s">
        <v>36</v>
      </c>
      <c r="B15" s="5">
        <f t="shared" si="0"/>
        <v>79158</v>
      </c>
      <c r="C15" s="4">
        <v>4550</v>
      </c>
      <c r="D15" s="5">
        <v>107</v>
      </c>
      <c r="E15" s="4">
        <v>121</v>
      </c>
      <c r="F15" s="5">
        <v>4</v>
      </c>
      <c r="G15" s="5">
        <v>39</v>
      </c>
      <c r="H15" s="4">
        <v>223</v>
      </c>
      <c r="I15" s="5">
        <v>5774</v>
      </c>
      <c r="J15" s="4">
        <v>39</v>
      </c>
      <c r="K15" s="4">
        <v>1228</v>
      </c>
      <c r="L15" s="4">
        <v>4</v>
      </c>
      <c r="M15" s="4">
        <v>2591</v>
      </c>
      <c r="N15" s="4">
        <v>59</v>
      </c>
      <c r="O15" s="4">
        <v>29997</v>
      </c>
      <c r="P15" s="4">
        <f>SUM(46570-59-4-1228-39-5774-223-39-4-121-107-4550)</f>
        <v>34422</v>
      </c>
    </row>
    <row r="16" spans="1:16" s="8" customFormat="1" ht="15">
      <c r="A16" s="4" t="s">
        <v>9</v>
      </c>
      <c r="B16" s="5">
        <f t="shared" si="0"/>
        <v>2547</v>
      </c>
      <c r="C16" s="4">
        <v>28</v>
      </c>
      <c r="D16" s="5">
        <v>11</v>
      </c>
      <c r="E16" s="4">
        <v>7</v>
      </c>
      <c r="F16" s="5">
        <v>16</v>
      </c>
      <c r="G16" s="5">
        <v>192</v>
      </c>
      <c r="H16" s="4">
        <v>7</v>
      </c>
      <c r="I16" s="5">
        <v>252</v>
      </c>
      <c r="J16" s="4"/>
      <c r="K16" s="4">
        <v>22</v>
      </c>
      <c r="L16" s="4"/>
      <c r="M16" s="4">
        <v>247</v>
      </c>
      <c r="N16" s="4">
        <v>14</v>
      </c>
      <c r="O16" s="4">
        <v>1733</v>
      </c>
      <c r="P16" s="4">
        <f>SUM(567-14-22-252-7-192-16-7-11-28)</f>
        <v>18</v>
      </c>
    </row>
    <row r="17" spans="1:16" s="8" customFormat="1" ht="15">
      <c r="A17" s="4"/>
      <c r="B17" s="5"/>
      <c r="C17" s="4"/>
      <c r="D17" s="5"/>
      <c r="E17" s="4"/>
      <c r="F17" s="5"/>
      <c r="G17" s="5"/>
      <c r="H17" s="4"/>
      <c r="I17" s="5"/>
      <c r="J17" s="4"/>
      <c r="K17" s="4"/>
      <c r="L17" s="4"/>
      <c r="M17" s="4"/>
      <c r="N17" s="4"/>
      <c r="O17" s="4"/>
      <c r="P17" s="4"/>
    </row>
    <row r="18" spans="1:16" s="8" customFormat="1" ht="15">
      <c r="A18" s="4" t="s">
        <v>10</v>
      </c>
      <c r="B18" s="5">
        <f>SUM(B9:B16)</f>
        <v>138414</v>
      </c>
      <c r="C18" s="4"/>
      <c r="D18" s="5"/>
      <c r="E18" s="4"/>
      <c r="F18" s="5"/>
      <c r="G18" s="5"/>
      <c r="H18" s="4"/>
      <c r="I18" s="5"/>
      <c r="J18" s="4"/>
      <c r="K18" s="4"/>
      <c r="L18" s="4"/>
      <c r="M18" s="4"/>
      <c r="N18" s="4"/>
      <c r="O18" s="4"/>
      <c r="P18" s="4"/>
    </row>
    <row r="20" ht="15">
      <c r="B20" s="2" t="s">
        <v>58</v>
      </c>
    </row>
    <row r="22" ht="15">
      <c r="B22" s="2" t="s">
        <v>56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defaultGridColor="0" zoomScalePageLayoutView="0" colorId="8" workbookViewId="0" topLeftCell="A1">
      <selection activeCell="A5" sqref="A5:O5"/>
    </sheetView>
  </sheetViews>
  <sheetFormatPr defaultColWidth="8.88671875" defaultRowHeight="15"/>
  <cols>
    <col min="1" max="1" width="12.10546875" style="0" customWidth="1"/>
    <col min="2" max="2" width="7.5546875" style="0" customWidth="1"/>
    <col min="3" max="3" width="6.77734375" style="0" customWidth="1"/>
    <col min="4" max="4" width="7.5546875" style="0" customWidth="1"/>
    <col min="5" max="5" width="4.99609375" style="0" customWidth="1"/>
    <col min="6" max="6" width="5.3359375" style="0" customWidth="1"/>
    <col min="7" max="8" width="5.99609375" style="0" customWidth="1"/>
    <col min="9" max="9" width="8.3359375" style="0" customWidth="1"/>
    <col min="10" max="10" width="5.5546875" style="0" customWidth="1"/>
    <col min="11" max="11" width="3.5546875" style="0" customWidth="1"/>
    <col min="12" max="12" width="6.3359375" style="0" customWidth="1"/>
    <col min="13" max="13" width="6.77734375" style="0" customWidth="1"/>
    <col min="14" max="14" width="6.88671875" style="0" customWidth="1"/>
    <col min="15" max="15" width="5.3359375" style="0" customWidth="1"/>
  </cols>
  <sheetData>
    <row r="1" spans="1:15" ht="18.75" customHeight="1">
      <c r="A1" s="16" t="s">
        <v>48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8.75" customHeight="1">
      <c r="A2" s="16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8.75">
      <c r="A3" s="1"/>
    </row>
    <row r="4" spans="1:15" ht="15">
      <c r="A4" s="14" t="s">
        <v>70</v>
      </c>
      <c r="B4" s="15"/>
      <c r="C4" s="15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>
      <c r="A5" s="14" t="s">
        <v>16</v>
      </c>
      <c r="B5" s="15"/>
      <c r="C5" s="15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>
      <c r="A6" s="14" t="s">
        <v>17</v>
      </c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25.5" customHeight="1">
      <c r="B7" s="6"/>
    </row>
    <row r="8" spans="1:15" s="8" customFormat="1" ht="22.5">
      <c r="A8" s="3" t="s">
        <v>11</v>
      </c>
      <c r="B8" s="7" t="s">
        <v>0</v>
      </c>
      <c r="C8" s="7" t="s">
        <v>54</v>
      </c>
      <c r="D8" s="7" t="s">
        <v>1</v>
      </c>
      <c r="E8" s="7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18</v>
      </c>
      <c r="L8" s="3" t="s">
        <v>55</v>
      </c>
      <c r="M8" s="7" t="s">
        <v>7</v>
      </c>
      <c r="N8" s="7" t="s">
        <v>51</v>
      </c>
      <c r="O8" s="3" t="s">
        <v>8</v>
      </c>
    </row>
    <row r="9" spans="1:15" s="8" customFormat="1" ht="15">
      <c r="A9" s="4" t="s">
        <v>21</v>
      </c>
      <c r="B9" s="5">
        <f>SUM(C9:O9)</f>
        <v>27517</v>
      </c>
      <c r="C9" s="4">
        <v>424</v>
      </c>
      <c r="D9" s="5">
        <v>17</v>
      </c>
      <c r="E9" s="5"/>
      <c r="F9" s="5">
        <v>16</v>
      </c>
      <c r="G9" s="5">
        <v>13</v>
      </c>
      <c r="H9" s="5">
        <v>1</v>
      </c>
      <c r="I9" s="5">
        <v>41</v>
      </c>
      <c r="J9" s="5"/>
      <c r="K9" s="5"/>
      <c r="L9" s="4">
        <v>1286</v>
      </c>
      <c r="M9" s="4">
        <v>10815</v>
      </c>
      <c r="N9" s="4">
        <v>11677</v>
      </c>
      <c r="O9" s="4">
        <v>3227</v>
      </c>
    </row>
    <row r="10" spans="1:15" s="8" customFormat="1" ht="15">
      <c r="A10" s="4" t="s">
        <v>34</v>
      </c>
      <c r="B10" s="5">
        <f>SUM(C10:O10)</f>
        <v>7408</v>
      </c>
      <c r="C10" s="4">
        <v>121</v>
      </c>
      <c r="D10" s="5">
        <v>1</v>
      </c>
      <c r="E10" s="5">
        <v>1</v>
      </c>
      <c r="F10" s="5">
        <v>14</v>
      </c>
      <c r="G10" s="5"/>
      <c r="H10" s="5"/>
      <c r="I10" s="5">
        <v>45</v>
      </c>
      <c r="J10" s="5"/>
      <c r="K10" s="5"/>
      <c r="L10" s="4">
        <v>382</v>
      </c>
      <c r="M10" s="4">
        <v>23</v>
      </c>
      <c r="N10" s="4">
        <v>6699</v>
      </c>
      <c r="O10" s="4">
        <f>SUM(327-23-45-14-1-1-121)</f>
        <v>122</v>
      </c>
    </row>
    <row r="11" spans="1:15" s="8" customFormat="1" ht="15">
      <c r="A11" s="4"/>
      <c r="B11" s="5"/>
      <c r="C11" s="4"/>
      <c r="D11" s="5"/>
      <c r="E11" s="5"/>
      <c r="F11" s="5"/>
      <c r="G11" s="5"/>
      <c r="H11" s="5"/>
      <c r="I11" s="5"/>
      <c r="J11" s="5"/>
      <c r="K11" s="5"/>
      <c r="L11" s="4"/>
      <c r="M11" s="4"/>
      <c r="N11" s="4"/>
      <c r="O11" s="4"/>
    </row>
    <row r="12" spans="1:15" s="8" customFormat="1" ht="18">
      <c r="A12" s="13" t="s">
        <v>63</v>
      </c>
      <c r="B12" s="5"/>
      <c r="C12" s="4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</row>
    <row r="13" spans="1:15" s="8" customFormat="1" ht="15">
      <c r="A13" s="4" t="s">
        <v>62</v>
      </c>
      <c r="B13" s="5">
        <f>SUM(C13:O13)</f>
        <v>17840</v>
      </c>
      <c r="C13" s="4">
        <f>SUM(1025+629)</f>
        <v>1654</v>
      </c>
      <c r="D13" s="5">
        <v>2402</v>
      </c>
      <c r="E13" s="4">
        <v>775</v>
      </c>
      <c r="F13" s="5">
        <v>28</v>
      </c>
      <c r="G13" s="5">
        <v>127</v>
      </c>
      <c r="H13" s="4">
        <v>116</v>
      </c>
      <c r="I13" s="5">
        <v>80</v>
      </c>
      <c r="J13" s="4">
        <v>59</v>
      </c>
      <c r="K13" s="4">
        <v>6</v>
      </c>
      <c r="L13" s="4">
        <v>2599</v>
      </c>
      <c r="M13" s="4">
        <v>1976</v>
      </c>
      <c r="N13" s="4">
        <v>6665</v>
      </c>
      <c r="O13" s="4">
        <f>SUM(8576-1976-6-59-80-116-127-28-775-2402-1654)</f>
        <v>1353</v>
      </c>
    </row>
    <row r="14" spans="1:15" s="8" customFormat="1" ht="15">
      <c r="A14" s="4"/>
      <c r="B14" s="5"/>
      <c r="C14" s="4"/>
      <c r="D14" s="5"/>
      <c r="E14" s="5"/>
      <c r="F14" s="5"/>
      <c r="G14" s="5"/>
      <c r="H14" s="5"/>
      <c r="I14" s="5"/>
      <c r="J14" s="5"/>
      <c r="K14" s="5"/>
      <c r="L14" s="4"/>
      <c r="M14" s="4"/>
      <c r="N14" s="4"/>
      <c r="O14" s="4"/>
    </row>
    <row r="15" spans="1:15" s="8" customFormat="1" ht="15">
      <c r="A15" s="4" t="s">
        <v>10</v>
      </c>
      <c r="B15" s="5">
        <f>SUM(B9:B13)</f>
        <v>52765</v>
      </c>
      <c r="C15" s="4"/>
      <c r="D15" s="5"/>
      <c r="E15" s="5"/>
      <c r="F15" s="5"/>
      <c r="G15" s="5"/>
      <c r="H15" s="5"/>
      <c r="I15" s="5"/>
      <c r="J15" s="5"/>
      <c r="K15" s="5"/>
      <c r="L15" s="4"/>
      <c r="M15" s="4"/>
      <c r="N15" s="4"/>
      <c r="O15" s="4"/>
    </row>
    <row r="17" ht="15">
      <c r="B17" s="2" t="s">
        <v>58</v>
      </c>
    </row>
    <row r="19" ht="15">
      <c r="B19" s="2" t="s">
        <v>56</v>
      </c>
    </row>
  </sheetData>
  <sheetProtection/>
  <mergeCells count="5">
    <mergeCell ref="A6:O6"/>
    <mergeCell ref="A1:O1"/>
    <mergeCell ref="A2:O2"/>
    <mergeCell ref="A4:O4"/>
    <mergeCell ref="A5:O5"/>
  </mergeCells>
  <printOptions horizontalCentered="1"/>
  <pageMargins left="0.75" right="0.75" top="1" bottom="1" header="0.5" footer="0.5"/>
  <pageSetup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defaultGridColor="0" zoomScalePageLayoutView="0" colorId="8" workbookViewId="0" topLeftCell="A1">
      <selection activeCell="A5" sqref="A5:P5"/>
    </sheetView>
  </sheetViews>
  <sheetFormatPr defaultColWidth="8.88671875" defaultRowHeight="15"/>
  <cols>
    <col min="1" max="1" width="13.10546875" style="0" customWidth="1"/>
    <col min="2" max="2" width="8.21484375" style="0" customWidth="1"/>
    <col min="3" max="3" width="7.3359375" style="0" customWidth="1"/>
    <col min="4" max="4" width="6.5546875" style="0" customWidth="1"/>
    <col min="5" max="5" width="6.10546875" style="0" customWidth="1"/>
    <col min="6" max="6" width="4.88671875" style="0" customWidth="1"/>
    <col min="7" max="7" width="6.21484375" style="0" customWidth="1"/>
    <col min="8" max="8" width="5.5546875" style="0" customWidth="1"/>
    <col min="9" max="9" width="7.6640625" style="0" customWidth="1"/>
    <col min="10" max="10" width="5.21484375" style="0" customWidth="1"/>
    <col min="11" max="11" width="5.4453125" style="0" customWidth="1"/>
    <col min="12" max="12" width="4.77734375" style="0" customWidth="1"/>
    <col min="13" max="13" width="6.21484375" style="0" customWidth="1"/>
    <col min="14" max="14" width="6.77734375" style="0" customWidth="1"/>
    <col min="15" max="15" width="6.6640625" style="0" customWidth="1"/>
    <col min="16" max="16" width="5.88671875" style="0" customWidth="1"/>
  </cols>
  <sheetData>
    <row r="1" spans="1:16" ht="18.75" customHeight="1">
      <c r="A1" s="16" t="s">
        <v>49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customHeight="1">
      <c r="A2" s="16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8.75">
      <c r="A3" s="1"/>
    </row>
    <row r="4" spans="1:16" ht="15">
      <c r="A4" s="14" t="s">
        <v>71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 ht="15">
      <c r="A5" s="14" t="s">
        <v>16</v>
      </c>
      <c r="B5" s="15"/>
      <c r="C5" s="15"/>
      <c r="D5" s="15"/>
      <c r="E5" s="15"/>
      <c r="F5" s="15"/>
      <c r="G5" s="15"/>
      <c r="H5" s="17"/>
      <c r="I5" s="17"/>
      <c r="J5" s="17"/>
      <c r="K5" s="17"/>
      <c r="L5" s="17"/>
      <c r="M5" s="17"/>
      <c r="N5" s="17"/>
      <c r="O5" s="17"/>
      <c r="P5" s="17"/>
    </row>
    <row r="6" spans="1:16" ht="15">
      <c r="A6" s="14" t="s">
        <v>17</v>
      </c>
      <c r="B6" s="15"/>
      <c r="C6" s="15"/>
      <c r="D6" s="15"/>
      <c r="E6" s="15"/>
      <c r="F6" s="15"/>
      <c r="G6" s="15"/>
      <c r="H6" s="17"/>
      <c r="I6" s="17"/>
      <c r="J6" s="17"/>
      <c r="K6" s="17"/>
      <c r="L6" s="17"/>
      <c r="M6" s="17"/>
      <c r="N6" s="17"/>
      <c r="O6" s="17"/>
      <c r="P6" s="17"/>
    </row>
    <row r="7" ht="25.5" customHeight="1">
      <c r="B7" s="6"/>
    </row>
    <row r="8" spans="1:16" s="8" customFormat="1" ht="22.5">
      <c r="A8" s="3" t="s">
        <v>11</v>
      </c>
      <c r="B8" s="7" t="s">
        <v>0</v>
      </c>
      <c r="C8" s="7" t="s">
        <v>54</v>
      </c>
      <c r="D8" s="7" t="s">
        <v>1</v>
      </c>
      <c r="E8" s="3" t="s">
        <v>2</v>
      </c>
      <c r="F8" s="7" t="s">
        <v>12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13</v>
      </c>
      <c r="L8" s="3" t="s">
        <v>19</v>
      </c>
      <c r="M8" s="3" t="s">
        <v>55</v>
      </c>
      <c r="N8" s="7" t="s">
        <v>7</v>
      </c>
      <c r="O8" s="7" t="s">
        <v>51</v>
      </c>
      <c r="P8" s="3" t="s">
        <v>8</v>
      </c>
    </row>
    <row r="9" spans="1:16" s="8" customFormat="1" ht="15">
      <c r="A9" s="4" t="s">
        <v>36</v>
      </c>
      <c r="B9" s="5">
        <f>SUM(C9:P9)</f>
        <v>79158</v>
      </c>
      <c r="C9" s="4">
        <v>4550</v>
      </c>
      <c r="D9" s="5">
        <v>107</v>
      </c>
      <c r="E9" s="4">
        <v>121</v>
      </c>
      <c r="F9" s="5">
        <v>4</v>
      </c>
      <c r="G9" s="5">
        <v>39</v>
      </c>
      <c r="H9" s="4">
        <v>223</v>
      </c>
      <c r="I9" s="5">
        <v>5774</v>
      </c>
      <c r="J9" s="4">
        <v>39</v>
      </c>
      <c r="K9" s="4">
        <v>1228</v>
      </c>
      <c r="L9" s="4">
        <v>4</v>
      </c>
      <c r="M9" s="4">
        <v>2591</v>
      </c>
      <c r="N9" s="4">
        <v>59</v>
      </c>
      <c r="O9" s="4">
        <v>29997</v>
      </c>
      <c r="P9" s="4">
        <f>SUM(46570-59-4-1228-39-5774-223-39-4-121-107-4550)</f>
        <v>34422</v>
      </c>
    </row>
    <row r="10" spans="1:16" s="8" customFormat="1" ht="15">
      <c r="A10" s="4" t="s">
        <v>37</v>
      </c>
      <c r="B10" s="5">
        <f>SUM(C10:P10)</f>
        <v>66657</v>
      </c>
      <c r="C10" s="4">
        <f>SUM(4525+797)</f>
        <v>5322</v>
      </c>
      <c r="D10" s="5"/>
      <c r="E10" s="4">
        <v>3959</v>
      </c>
      <c r="F10" s="5">
        <v>3139</v>
      </c>
      <c r="G10" s="5">
        <v>244</v>
      </c>
      <c r="H10" s="4">
        <v>129</v>
      </c>
      <c r="I10" s="5">
        <v>5533</v>
      </c>
      <c r="J10" s="4">
        <v>5</v>
      </c>
      <c r="K10" s="4">
        <v>2</v>
      </c>
      <c r="L10" s="4">
        <v>2976</v>
      </c>
      <c r="M10" s="4">
        <v>2877</v>
      </c>
      <c r="N10" s="4">
        <v>68</v>
      </c>
      <c r="O10" s="4">
        <v>39356</v>
      </c>
      <c r="P10" s="4">
        <f>SUM(24424-68-2976-2-5-5533-129-244-3139-3959-5322)</f>
        <v>3047</v>
      </c>
    </row>
    <row r="11" spans="1:16" s="8" customFormat="1" ht="15">
      <c r="A11" s="4"/>
      <c r="B11" s="5"/>
      <c r="C11" s="4"/>
      <c r="D11" s="5"/>
      <c r="E11" s="4"/>
      <c r="F11" s="5"/>
      <c r="G11" s="5"/>
      <c r="H11" s="4"/>
      <c r="I11" s="5"/>
      <c r="J11" s="4"/>
      <c r="K11" s="4"/>
      <c r="L11" s="4"/>
      <c r="M11" s="4"/>
      <c r="N11" s="4"/>
      <c r="O11" s="4"/>
      <c r="P11" s="4"/>
    </row>
    <row r="12" spans="1:16" s="8" customFormat="1" ht="15">
      <c r="A12" s="4" t="s">
        <v>10</v>
      </c>
      <c r="B12" s="5">
        <f>SUM(B9:B11)</f>
        <v>145815</v>
      </c>
      <c r="C12" s="4"/>
      <c r="D12" s="5"/>
      <c r="E12" s="4"/>
      <c r="F12" s="5"/>
      <c r="G12" s="5"/>
      <c r="H12" s="4"/>
      <c r="I12" s="5"/>
      <c r="J12" s="4"/>
      <c r="K12" s="4"/>
      <c r="L12" s="4"/>
      <c r="M12" s="4"/>
      <c r="N12" s="4"/>
      <c r="O12" s="4"/>
      <c r="P12" s="4"/>
    </row>
    <row r="14" ht="15">
      <c r="B14" s="2" t="s">
        <v>58</v>
      </c>
    </row>
    <row r="16" ht="15">
      <c r="B16" s="2" t="s">
        <v>56</v>
      </c>
    </row>
  </sheetData>
  <sheetProtection/>
  <mergeCells count="5">
    <mergeCell ref="A6:P6"/>
    <mergeCell ref="A1:P1"/>
    <mergeCell ref="A2:P2"/>
    <mergeCell ref="A4:P4"/>
    <mergeCell ref="A5:P5"/>
  </mergeCells>
  <printOptions horizontalCentered="1"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AmberLLC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Bardach</dc:creator>
  <cp:keywords/>
  <dc:description/>
  <cp:lastModifiedBy>Janet Kopenhaver</cp:lastModifiedBy>
  <cp:lastPrinted>2010-12-01T16:07:29Z</cp:lastPrinted>
  <dcterms:created xsi:type="dcterms:W3CDTF">2006-11-15T01:43:46Z</dcterms:created>
  <dcterms:modified xsi:type="dcterms:W3CDTF">2010-12-01T16:07:32Z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