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175" activeTab="0"/>
  </bookViews>
  <sheets>
    <sheet name="Statewide" sheetId="1" r:id="rId1"/>
    <sheet name="District 1" sheetId="2" r:id="rId2"/>
    <sheet name="District 2" sheetId="3" r:id="rId3"/>
    <sheet name="District 3" sheetId="4" r:id="rId4"/>
    <sheet name="District 4" sheetId="5" r:id="rId5"/>
    <sheet name="District 5" sheetId="6" r:id="rId6"/>
    <sheet name="District 6" sheetId="7" r:id="rId7"/>
    <sheet name="District 7" sheetId="8" r:id="rId8"/>
    <sheet name="District 8" sheetId="9" r:id="rId9"/>
    <sheet name="District 9" sheetId="10" r:id="rId10"/>
    <sheet name="District 10" sheetId="11" r:id="rId11"/>
    <sheet name="District 11" sheetId="12" r:id="rId12"/>
  </sheets>
  <definedNames>
    <definedName name="_xlnm.Print_Area" localSheetId="1">'District 1'!$A$1:$P$37</definedName>
    <definedName name="_xlnm.Print_Area" localSheetId="10">'District 10'!$A$1:$O$26</definedName>
    <definedName name="_xlnm.Print_Area" localSheetId="11">'District 11'!$A$1:$O$19</definedName>
    <definedName name="_xlnm.Print_Area" localSheetId="2">'District 2'!$A$1:$O$21</definedName>
    <definedName name="_xlnm.Print_Area" localSheetId="3">'District 3'!$A$3:$P$29</definedName>
    <definedName name="_xlnm.Print_Area" localSheetId="4">'District 4'!$A$1:$N$34</definedName>
    <definedName name="_xlnm.Print_Area" localSheetId="5">'District 5'!$A$1:$M$36</definedName>
    <definedName name="_xlnm.Print_Area" localSheetId="6">'District 6'!$A$1:$N$35</definedName>
    <definedName name="_xlnm.Print_Area" localSheetId="7">'District 7'!$A$1:$N$29</definedName>
    <definedName name="_xlnm.Print_Area" localSheetId="8">'District 8'!$A$1:$P$20</definedName>
    <definedName name="_xlnm.Print_Area" localSheetId="9">'District 9'!$A$1:$N$42</definedName>
    <definedName name="_xlnm.Print_Area" localSheetId="0">'Statewide'!$A$1:$O$13</definedName>
  </definedNames>
  <calcPr fullCalcOnLoad="1"/>
</workbook>
</file>

<file path=xl/sharedStrings.xml><?xml version="1.0" encoding="utf-8"?>
<sst xmlns="http://schemas.openxmlformats.org/spreadsheetml/2006/main" count="435" uniqueCount="185">
  <si>
    <t>TOTAL ALL AGENCIES</t>
  </si>
  <si>
    <t>VETERAN AFFAIRS</t>
  </si>
  <si>
    <t>TREAS.</t>
  </si>
  <si>
    <t>INTERIOR</t>
  </si>
  <si>
    <t>TRANSP.</t>
  </si>
  <si>
    <t>COMMERCE</t>
  </si>
  <si>
    <t>LABOR</t>
  </si>
  <si>
    <t>SOCIAL SECURITY</t>
  </si>
  <si>
    <t>OTHER</t>
  </si>
  <si>
    <t>TOTAL</t>
  </si>
  <si>
    <t>County</t>
  </si>
  <si>
    <t>AGRIC.</t>
  </si>
  <si>
    <t>ENERGY</t>
  </si>
  <si>
    <t>EPA</t>
  </si>
  <si>
    <t xml:space="preserve"> (NOTE: Some counties overlap congressional districts; all attempts were made to include all pertinent counties in this table. We apologize </t>
  </si>
  <si>
    <t>if some are not in this district or if a county was omitted from this table.)</t>
  </si>
  <si>
    <t>Franklin</t>
  </si>
  <si>
    <t>Madison</t>
  </si>
  <si>
    <t>pertinent counties in this table. We apologize if some are not in this district or if a county was omitted from this table.)</t>
  </si>
  <si>
    <t xml:space="preserve">  agency and county. (NOTE: Some counties overlap congressional districts; all attempts were made to include all </t>
  </si>
  <si>
    <t>Washington</t>
  </si>
  <si>
    <t>Lee</t>
  </si>
  <si>
    <t>Pulaski</t>
  </si>
  <si>
    <t>Montgomery</t>
  </si>
  <si>
    <t>Carroll</t>
  </si>
  <si>
    <t>Henry</t>
  </si>
  <si>
    <t>Greene</t>
  </si>
  <si>
    <t>Richmond</t>
  </si>
  <si>
    <t>NASA</t>
  </si>
  <si>
    <t>Fairfax</t>
  </si>
  <si>
    <t>Prince William</t>
  </si>
  <si>
    <t>Independent Cities</t>
  </si>
  <si>
    <t>Virginia First Congressional District</t>
  </si>
  <si>
    <t>Caroline</t>
  </si>
  <si>
    <t>Essex</t>
  </si>
  <si>
    <t>Fauquier</t>
  </si>
  <si>
    <t>Gloucester</t>
  </si>
  <si>
    <t>James City</t>
  </si>
  <si>
    <t>King and Queen</t>
  </si>
  <si>
    <t>King George</t>
  </si>
  <si>
    <t>King William</t>
  </si>
  <si>
    <t>Lancaster</t>
  </si>
  <si>
    <t>Mathews</t>
  </si>
  <si>
    <t>Middlesex</t>
  </si>
  <si>
    <t>Northumberland</t>
  </si>
  <si>
    <t>Spotsylvania</t>
  </si>
  <si>
    <t>Stafford</t>
  </si>
  <si>
    <t>Westmoreland</t>
  </si>
  <si>
    <t>York</t>
  </si>
  <si>
    <t>Fredericksburg</t>
  </si>
  <si>
    <t>Hampton</t>
  </si>
  <si>
    <t>Newport News</t>
  </si>
  <si>
    <t>Williamsburg</t>
  </si>
  <si>
    <t>Accomack</t>
  </si>
  <si>
    <t>Northampton</t>
  </si>
  <si>
    <t>Norfolk</t>
  </si>
  <si>
    <t>Virginia Beach</t>
  </si>
  <si>
    <t>Virginia Second Congressional District</t>
  </si>
  <si>
    <t>Charles City</t>
  </si>
  <si>
    <t>Henrico</t>
  </si>
  <si>
    <t>Isle of Wight</t>
  </si>
  <si>
    <t>New Kent</t>
  </si>
  <si>
    <t>Prince George</t>
  </si>
  <si>
    <t>Surry</t>
  </si>
  <si>
    <t>Portsmouth</t>
  </si>
  <si>
    <t>Amelia</t>
  </si>
  <si>
    <t>Brunswick</t>
  </si>
  <si>
    <t>Chesterfield</t>
  </si>
  <si>
    <t>Dinwiddie</t>
  </si>
  <si>
    <t>Greensville</t>
  </si>
  <si>
    <t>Nottoway</t>
  </si>
  <si>
    <t>Powhatan</t>
  </si>
  <si>
    <t>Southampton</t>
  </si>
  <si>
    <t>Sussex</t>
  </si>
  <si>
    <t>Chesapeake</t>
  </si>
  <si>
    <t>Colonial Heights</t>
  </si>
  <si>
    <t>Emporia</t>
  </si>
  <si>
    <t>Hopewell</t>
  </si>
  <si>
    <t>Petersburg</t>
  </si>
  <si>
    <t>Suffolk</t>
  </si>
  <si>
    <t>Albemarle</t>
  </si>
  <si>
    <t>Appomattox</t>
  </si>
  <si>
    <t>Bedford</t>
  </si>
  <si>
    <t>Buckingham</t>
  </si>
  <si>
    <t>Campbell</t>
  </si>
  <si>
    <t>Charlotte</t>
  </si>
  <si>
    <t>Cumberland</t>
  </si>
  <si>
    <t>Fluvanna</t>
  </si>
  <si>
    <t>Halifax</t>
  </si>
  <si>
    <t>Lunenburg</t>
  </si>
  <si>
    <t>Mecklenburg</t>
  </si>
  <si>
    <t>Nelson</t>
  </si>
  <si>
    <t>Pittsylvania</t>
  </si>
  <si>
    <t>Prince Edward</t>
  </si>
  <si>
    <t>Charlottesville</t>
  </si>
  <si>
    <t>Danville</t>
  </si>
  <si>
    <t>Martinsville</t>
  </si>
  <si>
    <t>Virginia Fifth Congressional District</t>
  </si>
  <si>
    <t>Virginia Fourth Congressional District</t>
  </si>
  <si>
    <t>Virginia Third Congressional District</t>
  </si>
  <si>
    <t>Alleghany</t>
  </si>
  <si>
    <t>Amherst</t>
  </si>
  <si>
    <t>Augusta</t>
  </si>
  <si>
    <t>Bath</t>
  </si>
  <si>
    <t>Botetourt</t>
  </si>
  <si>
    <t>Highland</t>
  </si>
  <si>
    <t>Roanoke</t>
  </si>
  <si>
    <t>Rockbridge</t>
  </si>
  <si>
    <t>Rockingham</t>
  </si>
  <si>
    <t>Shenandoah</t>
  </si>
  <si>
    <t>Buena Vista</t>
  </si>
  <si>
    <t>Covington</t>
  </si>
  <si>
    <t>Harrisonburg</t>
  </si>
  <si>
    <t>Lexington</t>
  </si>
  <si>
    <t>Lynchburg</t>
  </si>
  <si>
    <t>Salem</t>
  </si>
  <si>
    <t>Staunton</t>
  </si>
  <si>
    <t>Waynesboro</t>
  </si>
  <si>
    <t>Virginia Sixth Congressional District</t>
  </si>
  <si>
    <t>Culpeper</t>
  </si>
  <si>
    <t>Goochland</t>
  </si>
  <si>
    <t>Hanover</t>
  </si>
  <si>
    <t>Louisa</t>
  </si>
  <si>
    <t>Orange</t>
  </si>
  <si>
    <t>Page</t>
  </si>
  <si>
    <t>Rappahannock</t>
  </si>
  <si>
    <t>Virginia Seventh Congressional District</t>
  </si>
  <si>
    <t>Arlington</t>
  </si>
  <si>
    <t>Alexandria</t>
  </si>
  <si>
    <t>Falls Church</t>
  </si>
  <si>
    <t>Virginia Eighth Congressional District</t>
  </si>
  <si>
    <t>Bland</t>
  </si>
  <si>
    <t>Buchanan</t>
  </si>
  <si>
    <t>Craig</t>
  </si>
  <si>
    <t>Dickenson</t>
  </si>
  <si>
    <t>Floyd</t>
  </si>
  <si>
    <t>Giles</t>
  </si>
  <si>
    <t>Grayson</t>
  </si>
  <si>
    <t>Patrick</t>
  </si>
  <si>
    <t>Russell</t>
  </si>
  <si>
    <t>Scott</t>
  </si>
  <si>
    <t>Smyth</t>
  </si>
  <si>
    <t>Tazewell</t>
  </si>
  <si>
    <t>Wise</t>
  </si>
  <si>
    <t>Wythe</t>
  </si>
  <si>
    <t>Bristol</t>
  </si>
  <si>
    <t>Galax</t>
  </si>
  <si>
    <t>Norton</t>
  </si>
  <si>
    <t>Radford</t>
  </si>
  <si>
    <t>Virginia Ninth Congressional District</t>
  </si>
  <si>
    <t>Virginia Tenth Congressional District</t>
  </si>
  <si>
    <t>Clarke</t>
  </si>
  <si>
    <t>Frederick</t>
  </si>
  <si>
    <t>Loudoun</t>
  </si>
  <si>
    <t>Warren</t>
  </si>
  <si>
    <t>Manassas</t>
  </si>
  <si>
    <t>Winchester</t>
  </si>
  <si>
    <t>Virginia Eleventh Congressional District</t>
  </si>
  <si>
    <t xml:space="preserve">county.  (NOTE: Some counties overlap congressional districts; all attempts were made to include all pertinent counties in this table. We apologize </t>
  </si>
  <si>
    <t>FEDERAL RETIREES</t>
  </si>
  <si>
    <t>DEFENSE/DHS</t>
  </si>
  <si>
    <t>Statewide</t>
  </si>
  <si>
    <t>Virginia</t>
  </si>
  <si>
    <t>Manassas Park</t>
  </si>
  <si>
    <t>POSTAL*</t>
  </si>
  <si>
    <t>Number of Federal Employees and Retirees, November 2010</t>
  </si>
  <si>
    <t>Source: Office of Personnel Management, Federal Employment Statistics, November 2010.</t>
  </si>
  <si>
    <t>Number of Federal Employees, November 2010</t>
  </si>
  <si>
    <t>Number of Federal and Retirees November 2010</t>
  </si>
  <si>
    <t>*Source: U.S. Department of Labor, Bureau of Labor Statistics, Quarterly Census of Employment, 2009.</t>
  </si>
  <si>
    <t>DEFENSE/ DHS</t>
  </si>
  <si>
    <t>ENERGY/ EPA</t>
  </si>
  <si>
    <t xml:space="preserve">In the state of Virginia there are 307,719 federal employees and retirees. </t>
  </si>
  <si>
    <t xml:space="preserve">In the First Congressional District of Virginia, there are 61,791 federal employees and retirees. Below is the breakout by federal agency and county. </t>
  </si>
  <si>
    <t xml:space="preserve">In the Second Congressional District of Virginia, there are 47,848 federal employees and retirees. Below is the breakout by federal agency and county. </t>
  </si>
  <si>
    <t xml:space="preserve">In the Third Congressional District of Virginia, there are 78,645 federal employees and retirees. Below is the breakout by federal agency and county. </t>
  </si>
  <si>
    <t xml:space="preserve">In the Fourth Congressional District of Virginia, there are 23,739 federal employees and retirees. Below is the breakout by federal agency and </t>
  </si>
  <si>
    <t xml:space="preserve">In the Fifth Congressional District of Virginia, there are 9,270 federal employees and retirees. Below is the breakout by federal agency and county. </t>
  </si>
  <si>
    <t xml:space="preserve">In the Sixth Congressional District of Virginia, there are 10,493 federal employees and retirees. Below is the breakout by federal agency and county. </t>
  </si>
  <si>
    <t xml:space="preserve">In the Seventh Congressional District of Virginia, there are 27,505 federal employees and retirees. Below is the breakout by federal  </t>
  </si>
  <si>
    <t>Fairfax City</t>
  </si>
  <si>
    <t xml:space="preserve">In the Eighth Congressional District of Virginia, there are 114,580 federal employees and retirees. Below is the breakout by federal  </t>
  </si>
  <si>
    <t xml:space="preserve">In the Ninth Congressional District of Virginia, there are 7,563 federal employees and retirees. Below is the breakout by federal  </t>
  </si>
  <si>
    <t xml:space="preserve">In the Tenth Congressional District of Virginia, there are 85,515 federal employees and retirees. Below is the breakout by federal  </t>
  </si>
  <si>
    <t xml:space="preserve">In the Eleventh Congressional District of Virginia, there are 69,921 federal employees and retirees. Below is the breakout by federal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</si>
</sst>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2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sz val="10"/>
      <name val="Arial Black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indent="4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A5" sqref="A5"/>
    </sheetView>
  </sheetViews>
  <sheetFormatPr defaultColWidth="8.88671875" defaultRowHeight="15"/>
  <cols>
    <col min="1" max="1" width="8.77734375" style="0" customWidth="1"/>
    <col min="2" max="2" width="7.77734375" style="0" customWidth="1"/>
    <col min="3" max="3" width="6.77734375" style="0" customWidth="1"/>
    <col min="4" max="4" width="6.4453125" style="0" customWidth="1"/>
    <col min="5" max="5" width="6.21484375" style="0" customWidth="1"/>
    <col min="6" max="6" width="4.99609375" style="0" customWidth="1"/>
    <col min="7" max="7" width="6.4453125" style="0" customWidth="1"/>
    <col min="8" max="8" width="6.3359375" style="0" customWidth="1"/>
    <col min="9" max="9" width="7.77734375" style="0" customWidth="1"/>
    <col min="10" max="10" width="5.10546875" style="0" customWidth="1"/>
    <col min="11" max="11" width="6.4453125" style="0" customWidth="1"/>
    <col min="12" max="12" width="6.88671875" style="0" customWidth="1"/>
    <col min="13" max="14" width="7.5546875" style="0" customWidth="1"/>
    <col min="15" max="15" width="6.3359375" style="0" customWidth="1"/>
    <col min="16" max="16" width="4.88671875" style="0" hidden="1" customWidth="1"/>
  </cols>
  <sheetData>
    <row r="1" spans="1:16" s="15" customFormat="1" ht="18.75" customHeight="1">
      <c r="A1" s="20" t="s">
        <v>162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1"/>
    </row>
    <row r="2" spans="1:16" ht="18.75" customHeight="1">
      <c r="A2" s="20" t="s">
        <v>165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"/>
    </row>
    <row r="3" ht="18.75">
      <c r="A3" s="1"/>
    </row>
    <row r="4" spans="1:15" ht="15">
      <c r="A4" s="18" t="s">
        <v>172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ht="15">
      <c r="A5" s="16"/>
    </row>
    <row r="6" ht="15">
      <c r="A6" s="16"/>
    </row>
    <row r="8" spans="1:15" ht="25.5" customHeight="1">
      <c r="A8" s="3"/>
      <c r="B8" s="8" t="s">
        <v>0</v>
      </c>
      <c r="C8" s="8" t="s">
        <v>170</v>
      </c>
      <c r="D8" s="8" t="s">
        <v>1</v>
      </c>
      <c r="E8" s="3" t="s">
        <v>2</v>
      </c>
      <c r="F8" s="8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8" t="s">
        <v>171</v>
      </c>
      <c r="L8" s="3" t="s">
        <v>164</v>
      </c>
      <c r="M8" s="8" t="s">
        <v>7</v>
      </c>
      <c r="N8" s="8" t="s">
        <v>159</v>
      </c>
      <c r="O8" s="3" t="s">
        <v>8</v>
      </c>
    </row>
    <row r="9" spans="1:15" ht="15">
      <c r="A9" s="4" t="s">
        <v>161</v>
      </c>
      <c r="B9" s="5">
        <f>SUM(C9:O9)</f>
        <v>307719</v>
      </c>
      <c r="C9" s="4">
        <f>SUM(82976+11497)</f>
        <v>94473</v>
      </c>
      <c r="D9" s="5">
        <v>6571</v>
      </c>
      <c r="E9" s="4">
        <v>1497</v>
      </c>
      <c r="F9" s="4">
        <v>2009</v>
      </c>
      <c r="G9" s="4">
        <v>4251</v>
      </c>
      <c r="H9" s="4">
        <v>2122</v>
      </c>
      <c r="I9" s="4">
        <v>9599</v>
      </c>
      <c r="J9" s="4">
        <v>475</v>
      </c>
      <c r="K9" s="4">
        <f>SUM(17+1285)</f>
        <v>1302</v>
      </c>
      <c r="L9" s="4">
        <v>18128</v>
      </c>
      <c r="M9" s="4">
        <v>2120</v>
      </c>
      <c r="N9" s="4">
        <v>139413</v>
      </c>
      <c r="O9" s="4">
        <f>SUM(150178-2120-1302-475-9599-2122-4251-2009-1497-6571-94473)</f>
        <v>25759</v>
      </c>
    </row>
    <row r="11" ht="15">
      <c r="B11" s="2" t="s">
        <v>166</v>
      </c>
    </row>
    <row r="12" ht="15">
      <c r="B12" s="2"/>
    </row>
    <row r="13" ht="15">
      <c r="B13" s="2" t="s">
        <v>169</v>
      </c>
    </row>
  </sheetData>
  <sheetProtection/>
  <mergeCells count="3">
    <mergeCell ref="A4:O4"/>
    <mergeCell ref="A2:O2"/>
    <mergeCell ref="A1:O1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2"/>
  <sheetViews>
    <sheetView defaultGridColor="0" zoomScalePageLayoutView="0" colorId="8" workbookViewId="0" topLeftCell="A16">
      <selection activeCell="H27" sqref="H27"/>
    </sheetView>
  </sheetViews>
  <sheetFormatPr defaultColWidth="8.88671875" defaultRowHeight="15"/>
  <cols>
    <col min="1" max="1" width="11.77734375" style="0" customWidth="1"/>
    <col min="3" max="3" width="7.21484375" style="0" customWidth="1"/>
    <col min="4" max="4" width="7.4453125" style="0" customWidth="1"/>
    <col min="5" max="5" width="5.4453125" style="0" customWidth="1"/>
    <col min="6" max="6" width="5.3359375" style="0" customWidth="1"/>
    <col min="7" max="7" width="7.6640625" style="0" customWidth="1"/>
    <col min="8" max="8" width="6.77734375" style="0" customWidth="1"/>
    <col min="9" max="9" width="7.99609375" style="0" customWidth="1"/>
    <col min="10" max="10" width="5.6640625" style="0" customWidth="1"/>
    <col min="11" max="11" width="6.21484375" style="0" customWidth="1"/>
    <col min="13" max="13" width="6.77734375" style="0" customWidth="1"/>
    <col min="14" max="14" width="5.77734375" style="0" customWidth="1"/>
  </cols>
  <sheetData>
    <row r="1" spans="1:14" ht="18.75" customHeight="1">
      <c r="A1" s="20" t="s">
        <v>149</v>
      </c>
      <c r="B1" s="20"/>
      <c r="C1" s="20"/>
      <c r="D1" s="20"/>
      <c r="E1" s="20"/>
      <c r="F1" s="20"/>
      <c r="G1" s="20"/>
      <c r="H1" s="20"/>
      <c r="I1" s="20"/>
      <c r="J1" s="21"/>
      <c r="K1" s="21"/>
      <c r="L1" s="21"/>
      <c r="M1" s="21"/>
      <c r="N1" s="21"/>
    </row>
    <row r="2" spans="1:14" ht="18.75" customHeight="1">
      <c r="A2" s="20" t="s">
        <v>165</v>
      </c>
      <c r="B2" s="20"/>
      <c r="C2" s="20"/>
      <c r="D2" s="20"/>
      <c r="E2" s="20"/>
      <c r="F2" s="20"/>
      <c r="G2" s="20"/>
      <c r="H2" s="20"/>
      <c r="I2" s="20"/>
      <c r="J2" s="21"/>
      <c r="K2" s="21"/>
      <c r="L2" s="21"/>
      <c r="M2" s="21"/>
      <c r="N2" s="21"/>
    </row>
    <row r="3" ht="18.75">
      <c r="A3" s="1"/>
    </row>
    <row r="4" spans="1:14" ht="15">
      <c r="A4" s="18" t="s">
        <v>182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1"/>
    </row>
    <row r="5" spans="1:14" ht="15">
      <c r="A5" s="18" t="s">
        <v>19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1"/>
    </row>
    <row r="6" spans="1:14" ht="16.5" customHeight="1">
      <c r="A6" s="18" t="s">
        <v>18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1"/>
    </row>
    <row r="7" s="10" customFormat="1" ht="12.75"/>
    <row r="8" spans="1:14" s="10" customFormat="1" ht="22.5">
      <c r="A8" s="3" t="s">
        <v>10</v>
      </c>
      <c r="B8" s="8" t="s">
        <v>0</v>
      </c>
      <c r="C8" s="8" t="s">
        <v>170</v>
      </c>
      <c r="D8" s="8" t="s">
        <v>1</v>
      </c>
      <c r="E8" s="3" t="s">
        <v>2</v>
      </c>
      <c r="F8" s="8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164</v>
      </c>
      <c r="L8" s="8" t="s">
        <v>7</v>
      </c>
      <c r="M8" s="8" t="s">
        <v>159</v>
      </c>
      <c r="N8" s="8" t="s">
        <v>8</v>
      </c>
    </row>
    <row r="9" spans="1:14" s="10" customFormat="1" ht="15">
      <c r="A9" s="4" t="s">
        <v>100</v>
      </c>
      <c r="B9" s="5">
        <f aca="true" t="shared" si="0" ref="B9:B30">SUM(C9:O9)</f>
        <v>143</v>
      </c>
      <c r="C9" s="4"/>
      <c r="D9" s="5"/>
      <c r="E9" s="4"/>
      <c r="F9" s="5"/>
      <c r="G9" s="5"/>
      <c r="H9" s="4"/>
      <c r="I9" s="5"/>
      <c r="J9" s="4"/>
      <c r="K9" s="4">
        <v>18</v>
      </c>
      <c r="L9" s="4"/>
      <c r="M9" s="4">
        <v>125</v>
      </c>
      <c r="N9" s="4"/>
    </row>
    <row r="10" spans="1:14" s="10" customFormat="1" ht="15">
      <c r="A10" s="4" t="s">
        <v>131</v>
      </c>
      <c r="B10" s="5">
        <f t="shared" si="0"/>
        <v>53</v>
      </c>
      <c r="C10" s="4"/>
      <c r="D10" s="5"/>
      <c r="E10" s="4"/>
      <c r="F10" s="5"/>
      <c r="G10" s="5"/>
      <c r="H10" s="4"/>
      <c r="I10" s="5"/>
      <c r="J10" s="4"/>
      <c r="K10" s="4">
        <v>16</v>
      </c>
      <c r="L10" s="4"/>
      <c r="M10" s="4">
        <v>37</v>
      </c>
      <c r="N10" s="4"/>
    </row>
    <row r="11" spans="1:14" s="10" customFormat="1" ht="15">
      <c r="A11" s="4" t="s">
        <v>132</v>
      </c>
      <c r="B11" s="5">
        <f t="shared" si="0"/>
        <v>114</v>
      </c>
      <c r="C11" s="4"/>
      <c r="D11" s="5"/>
      <c r="E11" s="4"/>
      <c r="F11" s="5"/>
      <c r="G11" s="5"/>
      <c r="H11" s="4"/>
      <c r="I11" s="5">
        <v>1</v>
      </c>
      <c r="J11" s="4">
        <v>28</v>
      </c>
      <c r="K11" s="4">
        <v>37</v>
      </c>
      <c r="L11" s="4"/>
      <c r="M11" s="4">
        <v>48</v>
      </c>
      <c r="N11" s="4"/>
    </row>
    <row r="12" spans="1:14" s="10" customFormat="1" ht="15">
      <c r="A12" s="4" t="s">
        <v>24</v>
      </c>
      <c r="B12" s="5">
        <f t="shared" si="0"/>
        <v>253</v>
      </c>
      <c r="C12" s="4"/>
      <c r="D12" s="5"/>
      <c r="E12" s="4"/>
      <c r="F12" s="5"/>
      <c r="G12" s="5">
        <v>18</v>
      </c>
      <c r="H12" s="4"/>
      <c r="I12" s="5"/>
      <c r="J12" s="4"/>
      <c r="K12" s="4">
        <v>45</v>
      </c>
      <c r="L12" s="4"/>
      <c r="M12" s="4">
        <v>190</v>
      </c>
      <c r="N12" s="4"/>
    </row>
    <row r="13" spans="1:14" s="10" customFormat="1" ht="15" customHeight="1">
      <c r="A13" s="4" t="s">
        <v>133</v>
      </c>
      <c r="B13" s="5">
        <f t="shared" si="0"/>
        <v>68</v>
      </c>
      <c r="C13" s="4"/>
      <c r="D13" s="5"/>
      <c r="E13" s="4"/>
      <c r="F13" s="5">
        <v>7</v>
      </c>
      <c r="G13" s="5"/>
      <c r="H13" s="4"/>
      <c r="I13" s="5"/>
      <c r="J13" s="4"/>
      <c r="K13" s="4">
        <v>9</v>
      </c>
      <c r="L13" s="4"/>
      <c r="M13" s="4">
        <v>52</v>
      </c>
      <c r="N13" s="4"/>
    </row>
    <row r="14" spans="1:14" s="10" customFormat="1" ht="15">
      <c r="A14" s="4" t="s">
        <v>134</v>
      </c>
      <c r="B14" s="5">
        <f t="shared" si="0"/>
        <v>103</v>
      </c>
      <c r="C14" s="4">
        <v>11</v>
      </c>
      <c r="D14" s="5"/>
      <c r="E14" s="4"/>
      <c r="F14" s="5"/>
      <c r="G14" s="5"/>
      <c r="H14" s="4"/>
      <c r="I14" s="5"/>
      <c r="J14" s="4"/>
      <c r="K14" s="4">
        <v>28</v>
      </c>
      <c r="L14" s="4"/>
      <c r="M14" s="4">
        <v>64</v>
      </c>
      <c r="N14" s="4"/>
    </row>
    <row r="15" spans="1:14" s="10" customFormat="1" ht="15">
      <c r="A15" s="4" t="s">
        <v>135</v>
      </c>
      <c r="B15" s="5">
        <f t="shared" si="0"/>
        <v>193</v>
      </c>
      <c r="C15" s="4">
        <v>1</v>
      </c>
      <c r="D15" s="5"/>
      <c r="E15" s="4"/>
      <c r="F15" s="5"/>
      <c r="G15" s="5">
        <v>33</v>
      </c>
      <c r="H15" s="4"/>
      <c r="I15" s="5"/>
      <c r="J15" s="4"/>
      <c r="K15" s="4">
        <v>30</v>
      </c>
      <c r="L15" s="4"/>
      <c r="M15" s="4">
        <v>127</v>
      </c>
      <c r="N15" s="4">
        <v>2</v>
      </c>
    </row>
    <row r="16" spans="1:14" s="10" customFormat="1" ht="15">
      <c r="A16" s="4" t="s">
        <v>136</v>
      </c>
      <c r="B16" s="5">
        <f t="shared" si="0"/>
        <v>150</v>
      </c>
      <c r="C16" s="4"/>
      <c r="D16" s="5"/>
      <c r="E16" s="4"/>
      <c r="F16" s="5"/>
      <c r="G16" s="5"/>
      <c r="H16" s="4"/>
      <c r="I16" s="5">
        <v>1</v>
      </c>
      <c r="J16" s="4"/>
      <c r="K16" s="4">
        <v>40</v>
      </c>
      <c r="L16" s="4"/>
      <c r="M16" s="4">
        <v>109</v>
      </c>
      <c r="N16" s="4"/>
    </row>
    <row r="17" spans="1:14" s="10" customFormat="1" ht="15">
      <c r="A17" s="4" t="s">
        <v>137</v>
      </c>
      <c r="B17" s="5">
        <f t="shared" si="0"/>
        <v>141</v>
      </c>
      <c r="C17" s="4"/>
      <c r="D17" s="5"/>
      <c r="E17" s="4"/>
      <c r="F17" s="5"/>
      <c r="G17" s="5"/>
      <c r="H17" s="4"/>
      <c r="I17" s="5"/>
      <c r="J17" s="4"/>
      <c r="K17" s="4">
        <v>28</v>
      </c>
      <c r="L17" s="4"/>
      <c r="M17" s="4">
        <v>113</v>
      </c>
      <c r="N17" s="4"/>
    </row>
    <row r="18" spans="1:14" s="10" customFormat="1" ht="15" customHeight="1">
      <c r="A18" s="4" t="s">
        <v>25</v>
      </c>
      <c r="B18" s="5">
        <f t="shared" si="0"/>
        <v>288</v>
      </c>
      <c r="C18" s="4">
        <v>17</v>
      </c>
      <c r="D18" s="5"/>
      <c r="E18" s="4"/>
      <c r="F18" s="5"/>
      <c r="G18" s="5"/>
      <c r="H18" s="4"/>
      <c r="I18" s="5"/>
      <c r="J18" s="4"/>
      <c r="K18" s="4">
        <v>59</v>
      </c>
      <c r="L18" s="4"/>
      <c r="M18" s="4">
        <v>211</v>
      </c>
      <c r="N18" s="4">
        <v>1</v>
      </c>
    </row>
    <row r="19" spans="1:14" s="10" customFormat="1" ht="15">
      <c r="A19" s="4" t="s">
        <v>21</v>
      </c>
      <c r="B19" s="5">
        <f t="shared" si="0"/>
        <v>522</v>
      </c>
      <c r="C19" s="4"/>
      <c r="D19" s="5"/>
      <c r="E19" s="4"/>
      <c r="F19" s="5">
        <v>3</v>
      </c>
      <c r="G19" s="5"/>
      <c r="H19" s="4"/>
      <c r="I19" s="5"/>
      <c r="J19" s="4"/>
      <c r="K19" s="4">
        <v>44</v>
      </c>
      <c r="L19" s="4"/>
      <c r="M19" s="4">
        <v>107</v>
      </c>
      <c r="N19" s="4">
        <v>368</v>
      </c>
    </row>
    <row r="20" spans="1:14" s="10" customFormat="1" ht="15">
      <c r="A20" s="4" t="s">
        <v>23</v>
      </c>
      <c r="B20" s="5">
        <f t="shared" si="0"/>
        <v>806</v>
      </c>
      <c r="C20" s="4">
        <v>35</v>
      </c>
      <c r="D20" s="5"/>
      <c r="E20" s="4"/>
      <c r="F20" s="5">
        <v>56</v>
      </c>
      <c r="G20" s="5">
        <v>4</v>
      </c>
      <c r="H20" s="4"/>
      <c r="I20" s="5">
        <v>34</v>
      </c>
      <c r="J20" s="4"/>
      <c r="K20" s="4">
        <v>121</v>
      </c>
      <c r="L20" s="4"/>
      <c r="M20" s="4">
        <v>548</v>
      </c>
      <c r="N20" s="4">
        <f>SUM(137-34-4-56-35)</f>
        <v>8</v>
      </c>
    </row>
    <row r="21" spans="1:14" s="10" customFormat="1" ht="15">
      <c r="A21" s="4" t="s">
        <v>138</v>
      </c>
      <c r="B21" s="5">
        <f t="shared" si="0"/>
        <v>162</v>
      </c>
      <c r="C21" s="4">
        <v>1</v>
      </c>
      <c r="D21" s="5"/>
      <c r="E21" s="4"/>
      <c r="F21" s="5">
        <v>1</v>
      </c>
      <c r="G21" s="5"/>
      <c r="H21" s="4"/>
      <c r="I21" s="5"/>
      <c r="J21" s="4"/>
      <c r="K21" s="4">
        <v>42</v>
      </c>
      <c r="L21" s="4"/>
      <c r="M21" s="4">
        <v>116</v>
      </c>
      <c r="N21" s="4">
        <v>2</v>
      </c>
    </row>
    <row r="22" spans="1:14" s="10" customFormat="1" ht="15">
      <c r="A22" s="4" t="s">
        <v>22</v>
      </c>
      <c r="B22" s="5">
        <f t="shared" si="0"/>
        <v>278</v>
      </c>
      <c r="C22" s="4">
        <v>5</v>
      </c>
      <c r="D22" s="5"/>
      <c r="E22" s="4"/>
      <c r="F22" s="5"/>
      <c r="G22" s="5"/>
      <c r="H22" s="4"/>
      <c r="I22" s="5"/>
      <c r="J22" s="4"/>
      <c r="K22" s="4">
        <v>50</v>
      </c>
      <c r="L22" s="4"/>
      <c r="M22" s="4">
        <v>223</v>
      </c>
      <c r="N22" s="4"/>
    </row>
    <row r="23" spans="1:14" s="10" customFormat="1" ht="15">
      <c r="A23" s="4" t="s">
        <v>106</v>
      </c>
      <c r="B23" s="5">
        <f t="shared" si="0"/>
        <v>1339</v>
      </c>
      <c r="C23" s="4"/>
      <c r="D23" s="5"/>
      <c r="E23" s="4"/>
      <c r="F23" s="5"/>
      <c r="G23" s="5">
        <v>16</v>
      </c>
      <c r="H23" s="4"/>
      <c r="I23" s="5"/>
      <c r="J23" s="4"/>
      <c r="K23" s="4">
        <v>73</v>
      </c>
      <c r="L23" s="4"/>
      <c r="M23" s="4">
        <v>1249</v>
      </c>
      <c r="N23" s="4">
        <v>1</v>
      </c>
    </row>
    <row r="24" spans="1:14" s="10" customFormat="1" ht="15">
      <c r="A24" s="4" t="s">
        <v>139</v>
      </c>
      <c r="B24" s="5">
        <f t="shared" si="0"/>
        <v>154</v>
      </c>
      <c r="C24" s="4">
        <v>1</v>
      </c>
      <c r="D24" s="5"/>
      <c r="E24" s="4"/>
      <c r="F24" s="5">
        <v>16</v>
      </c>
      <c r="G24" s="5">
        <v>2</v>
      </c>
      <c r="H24" s="4"/>
      <c r="I24" s="5"/>
      <c r="J24" s="4"/>
      <c r="K24" s="4">
        <v>41</v>
      </c>
      <c r="L24" s="4"/>
      <c r="M24" s="4">
        <v>94</v>
      </c>
      <c r="N24" s="4"/>
    </row>
    <row r="25" spans="1:14" s="10" customFormat="1" ht="15">
      <c r="A25" s="4" t="s">
        <v>140</v>
      </c>
      <c r="B25" s="5">
        <f t="shared" si="0"/>
        <v>173</v>
      </c>
      <c r="C25" s="4">
        <v>15</v>
      </c>
      <c r="D25" s="5"/>
      <c r="E25" s="4"/>
      <c r="F25" s="5">
        <v>3</v>
      </c>
      <c r="G25" s="5"/>
      <c r="H25" s="4"/>
      <c r="I25" s="5"/>
      <c r="J25" s="4"/>
      <c r="K25" s="4">
        <v>45</v>
      </c>
      <c r="L25" s="4"/>
      <c r="M25" s="4">
        <v>110</v>
      </c>
      <c r="N25" s="4"/>
    </row>
    <row r="26" spans="1:14" s="10" customFormat="1" ht="15">
      <c r="A26" s="4" t="s">
        <v>141</v>
      </c>
      <c r="B26" s="5">
        <f t="shared" si="0"/>
        <v>248</v>
      </c>
      <c r="C26" s="4">
        <v>4</v>
      </c>
      <c r="D26" s="5"/>
      <c r="E26" s="4"/>
      <c r="F26" s="5">
        <v>26</v>
      </c>
      <c r="G26" s="5">
        <v>4</v>
      </c>
      <c r="H26" s="4"/>
      <c r="I26" s="5"/>
      <c r="J26" s="4"/>
      <c r="K26" s="4">
        <v>51</v>
      </c>
      <c r="L26" s="4"/>
      <c r="M26" s="4">
        <v>162</v>
      </c>
      <c r="N26" s="4">
        <v>1</v>
      </c>
    </row>
    <row r="27" spans="1:14" s="10" customFormat="1" ht="15">
      <c r="A27" s="4" t="s">
        <v>142</v>
      </c>
      <c r="B27" s="5">
        <f t="shared" si="0"/>
        <v>306</v>
      </c>
      <c r="C27" s="4">
        <v>9</v>
      </c>
      <c r="D27" s="5"/>
      <c r="E27" s="4"/>
      <c r="F27" s="5">
        <v>3</v>
      </c>
      <c r="G27" s="5"/>
      <c r="H27" s="4"/>
      <c r="I27" s="5">
        <v>2</v>
      </c>
      <c r="J27" s="4">
        <v>5</v>
      </c>
      <c r="K27" s="4">
        <v>63</v>
      </c>
      <c r="L27" s="4"/>
      <c r="M27" s="4">
        <v>223</v>
      </c>
      <c r="N27" s="4">
        <v>1</v>
      </c>
    </row>
    <row r="28" spans="1:14" s="10" customFormat="1" ht="15">
      <c r="A28" s="4" t="s">
        <v>20</v>
      </c>
      <c r="B28" s="5">
        <f t="shared" si="0"/>
        <v>517</v>
      </c>
      <c r="C28" s="4">
        <v>3</v>
      </c>
      <c r="D28" s="5"/>
      <c r="E28" s="4"/>
      <c r="F28" s="5">
        <v>5</v>
      </c>
      <c r="G28" s="5">
        <v>5</v>
      </c>
      <c r="H28" s="4"/>
      <c r="I28" s="5"/>
      <c r="J28" s="4"/>
      <c r="K28" s="4">
        <v>67</v>
      </c>
      <c r="L28" s="4"/>
      <c r="M28" s="4">
        <v>423</v>
      </c>
      <c r="N28" s="4">
        <v>14</v>
      </c>
    </row>
    <row r="29" spans="1:14" s="10" customFormat="1" ht="15">
      <c r="A29" s="4" t="s">
        <v>143</v>
      </c>
      <c r="B29" s="5">
        <f t="shared" si="0"/>
        <v>360</v>
      </c>
      <c r="C29" s="4">
        <v>5</v>
      </c>
      <c r="D29" s="5"/>
      <c r="E29" s="4"/>
      <c r="F29" s="5">
        <v>96</v>
      </c>
      <c r="G29" s="5">
        <v>9</v>
      </c>
      <c r="H29" s="4"/>
      <c r="I29" s="5">
        <v>1</v>
      </c>
      <c r="J29" s="4"/>
      <c r="K29" s="4">
        <v>47</v>
      </c>
      <c r="L29" s="4">
        <v>9</v>
      </c>
      <c r="M29" s="4">
        <v>191</v>
      </c>
      <c r="N29" s="4">
        <f>SUM(122-9-1-9-96-5)</f>
        <v>2</v>
      </c>
    </row>
    <row r="30" spans="1:14" s="10" customFormat="1" ht="15">
      <c r="A30" s="4" t="s">
        <v>144</v>
      </c>
      <c r="B30" s="5">
        <f t="shared" si="0"/>
        <v>304</v>
      </c>
      <c r="C30" s="4">
        <v>1</v>
      </c>
      <c r="D30" s="5"/>
      <c r="E30" s="4"/>
      <c r="F30" s="5">
        <v>21</v>
      </c>
      <c r="G30" s="5"/>
      <c r="H30" s="4">
        <v>1</v>
      </c>
      <c r="I30" s="5"/>
      <c r="J30" s="4"/>
      <c r="K30" s="4">
        <v>61</v>
      </c>
      <c r="L30" s="4">
        <v>12</v>
      </c>
      <c r="M30" s="4">
        <v>208</v>
      </c>
      <c r="N30" s="4"/>
    </row>
    <row r="31" spans="1:14" s="10" customFormat="1" ht="15">
      <c r="A31" s="4"/>
      <c r="B31" s="5"/>
      <c r="C31" s="4"/>
      <c r="D31" s="5"/>
      <c r="E31" s="4"/>
      <c r="F31" s="5"/>
      <c r="G31" s="5"/>
      <c r="H31" s="4"/>
      <c r="I31" s="5"/>
      <c r="J31" s="4"/>
      <c r="K31" s="4"/>
      <c r="L31" s="4"/>
      <c r="M31" s="4"/>
      <c r="N31" s="4"/>
    </row>
    <row r="32" spans="1:14" s="10" customFormat="1" ht="18">
      <c r="A32" s="12" t="s">
        <v>31</v>
      </c>
      <c r="B32" s="5"/>
      <c r="C32" s="4"/>
      <c r="D32" s="5"/>
      <c r="E32" s="4"/>
      <c r="F32" s="5"/>
      <c r="G32" s="5"/>
      <c r="H32" s="4"/>
      <c r="I32" s="5"/>
      <c r="J32" s="4"/>
      <c r="K32" s="4"/>
      <c r="L32" s="4"/>
      <c r="M32" s="4"/>
      <c r="N32" s="4"/>
    </row>
    <row r="33" spans="1:14" s="10" customFormat="1" ht="15">
      <c r="A33" s="17" t="s">
        <v>145</v>
      </c>
      <c r="B33" s="5">
        <f>SUM(C33:O33)</f>
        <v>343</v>
      </c>
      <c r="C33" s="4">
        <v>1</v>
      </c>
      <c r="D33" s="5"/>
      <c r="E33" s="4">
        <v>15</v>
      </c>
      <c r="F33" s="5"/>
      <c r="G33" s="5"/>
      <c r="H33" s="4"/>
      <c r="I33" s="5"/>
      <c r="J33" s="4"/>
      <c r="K33" s="4">
        <v>167</v>
      </c>
      <c r="L33" s="4">
        <v>25</v>
      </c>
      <c r="M33" s="4">
        <v>116</v>
      </c>
      <c r="N33" s="4">
        <v>19</v>
      </c>
    </row>
    <row r="34" spans="1:14" s="10" customFormat="1" ht="15">
      <c r="A34" s="4" t="s">
        <v>111</v>
      </c>
      <c r="B34" s="5">
        <f>SUM(C34:O34)</f>
        <v>99</v>
      </c>
      <c r="C34" s="4">
        <v>7</v>
      </c>
      <c r="D34" s="5"/>
      <c r="E34" s="4"/>
      <c r="F34" s="5">
        <v>16</v>
      </c>
      <c r="G34" s="5"/>
      <c r="H34" s="4"/>
      <c r="I34" s="5"/>
      <c r="J34" s="4"/>
      <c r="K34" s="4">
        <v>26</v>
      </c>
      <c r="L34" s="4">
        <v>13</v>
      </c>
      <c r="M34" s="4">
        <v>37</v>
      </c>
      <c r="N34" s="4"/>
    </row>
    <row r="35" spans="1:14" ht="15">
      <c r="A35" s="4" t="s">
        <v>146</v>
      </c>
      <c r="B35" s="5">
        <f>SUM(C35:O35)</f>
        <v>86</v>
      </c>
      <c r="C35" s="4">
        <v>14</v>
      </c>
      <c r="D35" s="5"/>
      <c r="E35" s="4"/>
      <c r="F35" s="5">
        <v>3</v>
      </c>
      <c r="G35" s="5"/>
      <c r="H35" s="4"/>
      <c r="I35" s="5">
        <v>1</v>
      </c>
      <c r="J35" s="4"/>
      <c r="K35" s="4">
        <v>27</v>
      </c>
      <c r="L35" s="4"/>
      <c r="M35" s="4">
        <v>41</v>
      </c>
      <c r="N35" s="4"/>
    </row>
    <row r="36" spans="1:14" ht="15">
      <c r="A36" s="4" t="s">
        <v>147</v>
      </c>
      <c r="B36" s="5">
        <f>SUM(C36:O36)</f>
        <v>139</v>
      </c>
      <c r="C36" s="4">
        <v>2</v>
      </c>
      <c r="D36" s="5">
        <v>13</v>
      </c>
      <c r="E36" s="4"/>
      <c r="F36" s="5"/>
      <c r="G36" s="5"/>
      <c r="H36" s="4"/>
      <c r="I36" s="5"/>
      <c r="J36" s="4">
        <v>81</v>
      </c>
      <c r="K36" s="4">
        <v>11</v>
      </c>
      <c r="L36" s="4">
        <v>10</v>
      </c>
      <c r="M36" s="4">
        <v>22</v>
      </c>
      <c r="N36" s="4"/>
    </row>
    <row r="37" spans="1:14" ht="15">
      <c r="A37" s="4" t="s">
        <v>148</v>
      </c>
      <c r="B37" s="5">
        <f>SUM(C37:O37)</f>
        <v>221</v>
      </c>
      <c r="C37" s="4">
        <v>113</v>
      </c>
      <c r="D37" s="5"/>
      <c r="E37" s="4"/>
      <c r="F37" s="5"/>
      <c r="G37" s="5"/>
      <c r="H37" s="4"/>
      <c r="I37" s="5"/>
      <c r="J37" s="4"/>
      <c r="K37" s="4">
        <v>32</v>
      </c>
      <c r="L37" s="4"/>
      <c r="M37" s="4">
        <v>76</v>
      </c>
      <c r="N37" s="4"/>
    </row>
    <row r="38" spans="1:14" ht="15">
      <c r="A38" s="4"/>
      <c r="B38" s="5"/>
      <c r="C38" s="4"/>
      <c r="D38" s="5"/>
      <c r="E38" s="4"/>
      <c r="F38" s="5"/>
      <c r="G38" s="13"/>
      <c r="H38" s="4"/>
      <c r="I38" s="6"/>
      <c r="J38" s="4"/>
      <c r="K38" s="4"/>
      <c r="L38" s="4"/>
      <c r="M38" s="4"/>
      <c r="N38" s="4"/>
    </row>
    <row r="39" spans="1:14" ht="15">
      <c r="A39" s="24" t="s">
        <v>9</v>
      </c>
      <c r="B39" s="5">
        <f>SUM(B9:B37)</f>
        <v>7563</v>
      </c>
      <c r="C39" s="4"/>
      <c r="D39" s="5"/>
      <c r="E39" s="7"/>
      <c r="F39" s="4"/>
      <c r="G39" s="7"/>
      <c r="H39" s="14"/>
      <c r="I39" s="7"/>
      <c r="J39" s="14"/>
      <c r="K39" s="14"/>
      <c r="L39" s="14"/>
      <c r="M39" s="14"/>
      <c r="N39" s="14"/>
    </row>
    <row r="41" ht="15">
      <c r="B41" s="2" t="s">
        <v>166</v>
      </c>
    </row>
    <row r="42" ht="15">
      <c r="B42" s="2" t="s">
        <v>169</v>
      </c>
    </row>
  </sheetData>
  <sheetProtection/>
  <mergeCells count="5">
    <mergeCell ref="A6:N6"/>
    <mergeCell ref="A1:N1"/>
    <mergeCell ref="A2:N2"/>
    <mergeCell ref="A4:N4"/>
    <mergeCell ref="A5:N5"/>
  </mergeCells>
  <printOptions horizontalCentered="1"/>
  <pageMargins left="0.25" right="0.25" top="0.5" bottom="0.5" header="0.5" footer="0.5"/>
  <pageSetup horizontalDpi="600" verticalDpi="600" orientation="landscape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6"/>
  <sheetViews>
    <sheetView defaultGridColor="0" zoomScalePageLayoutView="0" colorId="8" workbookViewId="0" topLeftCell="A1">
      <selection activeCell="C14" sqref="C14:O14"/>
    </sheetView>
  </sheetViews>
  <sheetFormatPr defaultColWidth="8.88671875" defaultRowHeight="15"/>
  <cols>
    <col min="1" max="1" width="13.21484375" style="0" customWidth="1"/>
    <col min="2" max="2" width="9.6640625" style="0" customWidth="1"/>
    <col min="3" max="3" width="7.10546875" style="0" customWidth="1"/>
    <col min="4" max="4" width="6.88671875" style="0" customWidth="1"/>
    <col min="5" max="5" width="5.10546875" style="0" customWidth="1"/>
    <col min="6" max="6" width="5.21484375" style="0" customWidth="1"/>
    <col min="7" max="8" width="6.77734375" style="0" customWidth="1"/>
    <col min="9" max="9" width="7.77734375" style="0" customWidth="1"/>
    <col min="10" max="10" width="5.21484375" style="0" customWidth="1"/>
    <col min="11" max="11" width="3.6640625" style="0" customWidth="1"/>
    <col min="12" max="12" width="5.99609375" style="0" customWidth="1"/>
    <col min="13" max="14" width="7.3359375" style="0" customWidth="1"/>
    <col min="15" max="15" width="5.6640625" style="0" customWidth="1"/>
  </cols>
  <sheetData>
    <row r="1" spans="1:15" ht="18.75" customHeight="1">
      <c r="A1" s="20" t="s">
        <v>150</v>
      </c>
      <c r="B1" s="20"/>
      <c r="C1" s="20"/>
      <c r="D1" s="20"/>
      <c r="E1" s="20"/>
      <c r="F1" s="20"/>
      <c r="G1" s="20"/>
      <c r="H1" s="20"/>
      <c r="I1" s="21"/>
      <c r="J1" s="21"/>
      <c r="K1" s="21"/>
      <c r="L1" s="21"/>
      <c r="M1" s="21"/>
      <c r="N1" s="21"/>
      <c r="O1" s="21"/>
    </row>
    <row r="2" spans="1:15" ht="18.75" customHeight="1">
      <c r="A2" s="20" t="s">
        <v>165</v>
      </c>
      <c r="B2" s="20"/>
      <c r="C2" s="20"/>
      <c r="D2" s="20"/>
      <c r="E2" s="20"/>
      <c r="F2" s="20"/>
      <c r="G2" s="20"/>
      <c r="H2" s="20"/>
      <c r="I2" s="21"/>
      <c r="J2" s="21"/>
      <c r="K2" s="21"/>
      <c r="L2" s="21"/>
      <c r="M2" s="21"/>
      <c r="N2" s="21"/>
      <c r="O2" s="21"/>
    </row>
    <row r="3" ht="18.75">
      <c r="A3" s="1"/>
    </row>
    <row r="4" spans="1:15" ht="15">
      <c r="A4" s="18" t="s">
        <v>183</v>
      </c>
      <c r="B4" s="19"/>
      <c r="C4" s="19"/>
      <c r="D4" s="19"/>
      <c r="E4" s="19"/>
      <c r="F4" s="19"/>
      <c r="G4" s="19"/>
      <c r="H4" s="19"/>
      <c r="I4" s="19"/>
      <c r="J4" s="21"/>
      <c r="K4" s="21"/>
      <c r="L4" s="21"/>
      <c r="M4" s="21"/>
      <c r="N4" s="21"/>
      <c r="O4" s="21"/>
    </row>
    <row r="5" spans="1:15" ht="15">
      <c r="A5" s="18" t="s">
        <v>19</v>
      </c>
      <c r="B5" s="19"/>
      <c r="C5" s="19"/>
      <c r="D5" s="19"/>
      <c r="E5" s="19"/>
      <c r="F5" s="19"/>
      <c r="G5" s="19"/>
      <c r="H5" s="19"/>
      <c r="I5" s="19"/>
      <c r="J5" s="21"/>
      <c r="K5" s="21"/>
      <c r="L5" s="21"/>
      <c r="M5" s="21"/>
      <c r="N5" s="21"/>
      <c r="O5" s="21"/>
    </row>
    <row r="6" spans="1:15" ht="16.5" customHeight="1">
      <c r="A6" s="18" t="s">
        <v>18</v>
      </c>
      <c r="B6" s="19"/>
      <c r="C6" s="19"/>
      <c r="D6" s="19"/>
      <c r="E6" s="19"/>
      <c r="F6" s="19"/>
      <c r="G6" s="19"/>
      <c r="H6" s="19"/>
      <c r="I6" s="19"/>
      <c r="J6" s="21"/>
      <c r="K6" s="21"/>
      <c r="L6" s="21"/>
      <c r="M6" s="21"/>
      <c r="N6" s="21"/>
      <c r="O6" s="21"/>
    </row>
    <row r="7" s="10" customFormat="1" ht="12.75"/>
    <row r="8" spans="1:15" s="10" customFormat="1" ht="22.5">
      <c r="A8" s="3" t="s">
        <v>10</v>
      </c>
      <c r="B8" s="8" t="s">
        <v>0</v>
      </c>
      <c r="C8" s="8" t="s">
        <v>170</v>
      </c>
      <c r="D8" s="8" t="s">
        <v>1</v>
      </c>
      <c r="E8" s="3" t="s">
        <v>2</v>
      </c>
      <c r="F8" s="8" t="s">
        <v>11</v>
      </c>
      <c r="G8" s="3" t="s">
        <v>3</v>
      </c>
      <c r="H8" s="3" t="s">
        <v>4</v>
      </c>
      <c r="I8" s="3" t="s">
        <v>5</v>
      </c>
      <c r="J8" s="3" t="s">
        <v>28</v>
      </c>
      <c r="K8" s="3" t="s">
        <v>13</v>
      </c>
      <c r="L8" s="3" t="s">
        <v>164</v>
      </c>
      <c r="M8" s="8" t="s">
        <v>7</v>
      </c>
      <c r="N8" s="8" t="s">
        <v>159</v>
      </c>
      <c r="O8" s="3" t="s">
        <v>8</v>
      </c>
    </row>
    <row r="9" spans="1:15" s="10" customFormat="1" ht="15">
      <c r="A9" s="4" t="s">
        <v>151</v>
      </c>
      <c r="B9" s="5">
        <f aca="true" t="shared" si="0" ref="B9:B15">SUM(C9:O9)</f>
        <v>457</v>
      </c>
      <c r="C9" s="4">
        <v>6</v>
      </c>
      <c r="D9" s="5">
        <v>1</v>
      </c>
      <c r="E9" s="4"/>
      <c r="F9" s="5"/>
      <c r="G9" s="5"/>
      <c r="H9" s="4"/>
      <c r="I9" s="5"/>
      <c r="J9" s="4"/>
      <c r="K9" s="4"/>
      <c r="L9" s="4">
        <v>32</v>
      </c>
      <c r="M9" s="4"/>
      <c r="N9" s="4">
        <v>410</v>
      </c>
      <c r="O9" s="4">
        <v>8</v>
      </c>
    </row>
    <row r="10" spans="1:15" s="10" customFormat="1" ht="15">
      <c r="A10" s="4" t="s">
        <v>29</v>
      </c>
      <c r="B10" s="5">
        <f t="shared" si="0"/>
        <v>51785</v>
      </c>
      <c r="C10" s="4">
        <f>SUM(10323+2343)</f>
        <v>12666</v>
      </c>
      <c r="D10" s="5">
        <v>5</v>
      </c>
      <c r="E10" s="4">
        <v>410</v>
      </c>
      <c r="F10" s="5">
        <v>4</v>
      </c>
      <c r="G10" s="5">
        <v>2442</v>
      </c>
      <c r="H10" s="4">
        <v>356</v>
      </c>
      <c r="I10" s="5">
        <v>363</v>
      </c>
      <c r="J10" s="4">
        <v>1</v>
      </c>
      <c r="K10" s="4">
        <v>3</v>
      </c>
      <c r="L10" s="4">
        <v>2718</v>
      </c>
      <c r="M10" s="4">
        <v>58</v>
      </c>
      <c r="N10" s="4">
        <v>31697</v>
      </c>
      <c r="O10" s="4">
        <f>SUM(17370-58-1-3-363-356-2442-4-410-5-12666)</f>
        <v>1062</v>
      </c>
    </row>
    <row r="11" spans="1:15" s="10" customFormat="1" ht="15">
      <c r="A11" s="4" t="s">
        <v>35</v>
      </c>
      <c r="B11" s="5">
        <f t="shared" si="0"/>
        <v>2208</v>
      </c>
      <c r="C11" s="4">
        <v>3</v>
      </c>
      <c r="D11" s="5"/>
      <c r="E11" s="4"/>
      <c r="F11" s="5">
        <v>3</v>
      </c>
      <c r="G11" s="5"/>
      <c r="H11" s="4">
        <v>311</v>
      </c>
      <c r="I11" s="5">
        <v>10</v>
      </c>
      <c r="J11" s="4"/>
      <c r="K11" s="4"/>
      <c r="L11" s="4">
        <v>117</v>
      </c>
      <c r="M11" s="4"/>
      <c r="N11" s="4">
        <v>1758</v>
      </c>
      <c r="O11" s="4">
        <v>6</v>
      </c>
    </row>
    <row r="12" spans="1:15" s="10" customFormat="1" ht="15">
      <c r="A12" s="4" t="s">
        <v>152</v>
      </c>
      <c r="B12" s="5">
        <f t="shared" si="0"/>
        <v>1355</v>
      </c>
      <c r="C12" s="4">
        <v>5</v>
      </c>
      <c r="D12" s="5">
        <v>13</v>
      </c>
      <c r="E12" s="4"/>
      <c r="F12" s="5">
        <v>2</v>
      </c>
      <c r="G12" s="5">
        <v>6</v>
      </c>
      <c r="H12" s="4"/>
      <c r="I12" s="5">
        <v>2</v>
      </c>
      <c r="J12" s="4"/>
      <c r="K12" s="4"/>
      <c r="L12" s="4">
        <v>43</v>
      </c>
      <c r="M12" s="4"/>
      <c r="N12" s="4">
        <v>1284</v>
      </c>
      <c r="O12" s="4"/>
    </row>
    <row r="13" spans="1:15" s="10" customFormat="1" ht="15">
      <c r="A13" s="4" t="s">
        <v>153</v>
      </c>
      <c r="B13" s="5">
        <f t="shared" si="0"/>
        <v>8898</v>
      </c>
      <c r="C13" s="4">
        <v>1804</v>
      </c>
      <c r="D13" s="5">
        <v>1</v>
      </c>
      <c r="E13" s="4"/>
      <c r="F13" s="5">
        <v>1</v>
      </c>
      <c r="G13" s="5">
        <v>1</v>
      </c>
      <c r="H13" s="4">
        <v>939</v>
      </c>
      <c r="I13" s="5">
        <v>104</v>
      </c>
      <c r="J13" s="4"/>
      <c r="K13" s="4"/>
      <c r="L13" s="4">
        <v>1309</v>
      </c>
      <c r="M13" s="4"/>
      <c r="N13" s="4">
        <v>4609</v>
      </c>
      <c r="O13" s="4">
        <f>SUM(2980-104-939-1-1-1-1804)</f>
        <v>130</v>
      </c>
    </row>
    <row r="14" spans="1:15" s="10" customFormat="1" ht="15">
      <c r="A14" s="4" t="s">
        <v>30</v>
      </c>
      <c r="B14" s="5">
        <f t="shared" si="0"/>
        <v>16390</v>
      </c>
      <c r="C14" s="4">
        <v>4692</v>
      </c>
      <c r="D14" s="5">
        <v>82</v>
      </c>
      <c r="E14" s="4">
        <v>1</v>
      </c>
      <c r="F14" s="5"/>
      <c r="G14" s="5">
        <v>70</v>
      </c>
      <c r="H14" s="4"/>
      <c r="I14" s="5">
        <v>157</v>
      </c>
      <c r="J14" s="4"/>
      <c r="K14" s="4"/>
      <c r="L14" s="4">
        <v>380</v>
      </c>
      <c r="M14" s="4"/>
      <c r="N14" s="4">
        <v>8123</v>
      </c>
      <c r="O14" s="4">
        <f>SUM(7887-157-70-1-82-4692)</f>
        <v>2885</v>
      </c>
    </row>
    <row r="15" spans="1:15" s="10" customFormat="1" ht="15">
      <c r="A15" s="4" t="s">
        <v>154</v>
      </c>
      <c r="B15" s="5">
        <f t="shared" si="0"/>
        <v>889</v>
      </c>
      <c r="C15" s="4">
        <v>54</v>
      </c>
      <c r="D15" s="5"/>
      <c r="E15" s="4"/>
      <c r="F15" s="5"/>
      <c r="G15" s="5">
        <v>11</v>
      </c>
      <c r="H15" s="4"/>
      <c r="I15" s="5"/>
      <c r="J15" s="4"/>
      <c r="K15" s="4"/>
      <c r="L15" s="4">
        <v>56</v>
      </c>
      <c r="M15" s="4"/>
      <c r="N15" s="4">
        <v>688</v>
      </c>
      <c r="O15" s="4">
        <f>SUM(145-11-54)</f>
        <v>80</v>
      </c>
    </row>
    <row r="16" spans="1:15" s="10" customFormat="1" ht="15">
      <c r="A16" s="4"/>
      <c r="B16" s="5"/>
      <c r="C16" s="4"/>
      <c r="D16" s="5"/>
      <c r="E16" s="4"/>
      <c r="F16" s="5"/>
      <c r="G16" s="5"/>
      <c r="H16" s="4"/>
      <c r="I16" s="5"/>
      <c r="J16" s="4"/>
      <c r="K16" s="4"/>
      <c r="L16" s="4"/>
      <c r="M16" s="4"/>
      <c r="N16" s="4"/>
      <c r="O16" s="4"/>
    </row>
    <row r="17" spans="1:15" s="10" customFormat="1" ht="18">
      <c r="A17" s="12" t="s">
        <v>31</v>
      </c>
      <c r="B17" s="5"/>
      <c r="C17" s="4"/>
      <c r="D17" s="5"/>
      <c r="E17" s="4"/>
      <c r="F17" s="5"/>
      <c r="G17" s="5"/>
      <c r="H17" s="4"/>
      <c r="I17" s="5"/>
      <c r="J17" s="4"/>
      <c r="K17" s="4"/>
      <c r="L17" s="4"/>
      <c r="M17" s="4"/>
      <c r="N17" s="4"/>
      <c r="O17" s="4"/>
    </row>
    <row r="18" spans="1:15" s="10" customFormat="1" ht="15" customHeight="1">
      <c r="A18" s="4" t="s">
        <v>155</v>
      </c>
      <c r="B18" s="5">
        <f>SUM(C18:O18)</f>
        <v>1407</v>
      </c>
      <c r="C18" s="4">
        <v>192</v>
      </c>
      <c r="D18" s="5">
        <v>3</v>
      </c>
      <c r="E18" s="4"/>
      <c r="F18" s="5">
        <v>51</v>
      </c>
      <c r="G18" s="5">
        <v>35</v>
      </c>
      <c r="H18" s="4">
        <v>18</v>
      </c>
      <c r="I18" s="5">
        <v>42</v>
      </c>
      <c r="J18" s="4"/>
      <c r="K18" s="4"/>
      <c r="L18" s="4">
        <v>163</v>
      </c>
      <c r="M18" s="4">
        <v>70</v>
      </c>
      <c r="N18" s="4">
        <v>619</v>
      </c>
      <c r="O18" s="4">
        <f>SUM(625-70-42-18-35-51-3-192)</f>
        <v>214</v>
      </c>
    </row>
    <row r="19" spans="1:15" s="10" customFormat="1" ht="15">
      <c r="A19" s="4" t="s">
        <v>163</v>
      </c>
      <c r="B19" s="5">
        <f>SUM(C19:O19)</f>
        <v>141</v>
      </c>
      <c r="C19" s="4"/>
      <c r="D19" s="5"/>
      <c r="E19" s="4"/>
      <c r="F19" s="5"/>
      <c r="G19" s="5"/>
      <c r="H19" s="4"/>
      <c r="I19" s="5">
        <v>9</v>
      </c>
      <c r="J19" s="4"/>
      <c r="K19" s="4"/>
      <c r="L19" s="4"/>
      <c r="M19" s="4"/>
      <c r="N19" s="4">
        <v>128</v>
      </c>
      <c r="O19" s="4">
        <v>4</v>
      </c>
    </row>
    <row r="20" spans="1:15" s="10" customFormat="1" ht="15">
      <c r="A20" s="4" t="s">
        <v>156</v>
      </c>
      <c r="B20" s="5">
        <f>SUM(C20:O20)</f>
        <v>1985</v>
      </c>
      <c r="C20" s="4">
        <f>SUM(612+537)</f>
        <v>1149</v>
      </c>
      <c r="D20" s="5"/>
      <c r="E20" s="4"/>
      <c r="F20" s="5"/>
      <c r="G20" s="5">
        <v>1</v>
      </c>
      <c r="H20" s="4"/>
      <c r="I20" s="5">
        <v>1</v>
      </c>
      <c r="J20" s="4"/>
      <c r="K20" s="4"/>
      <c r="L20" s="4">
        <v>126</v>
      </c>
      <c r="M20" s="4">
        <v>24</v>
      </c>
      <c r="N20" s="4">
        <v>445</v>
      </c>
      <c r="O20" s="4">
        <f>SUM(1414-24-1-1-1149)</f>
        <v>239</v>
      </c>
    </row>
    <row r="21" spans="1:15" s="10" customFormat="1" ht="15">
      <c r="A21" s="4"/>
      <c r="B21" s="5"/>
      <c r="C21" s="4"/>
      <c r="D21" s="5"/>
      <c r="E21" s="4"/>
      <c r="F21" s="5"/>
      <c r="G21" s="5"/>
      <c r="H21" s="4"/>
      <c r="I21" s="5"/>
      <c r="J21" s="4"/>
      <c r="K21" s="4"/>
      <c r="L21" s="4"/>
      <c r="M21" s="4"/>
      <c r="N21" s="4"/>
      <c r="O21" s="4"/>
    </row>
    <row r="22" spans="1:15" s="10" customFormat="1" ht="15">
      <c r="A22" s="4" t="s">
        <v>9</v>
      </c>
      <c r="B22" s="5">
        <f>SUM(B9:B20)</f>
        <v>85515</v>
      </c>
      <c r="C22" s="4"/>
      <c r="D22" s="5"/>
      <c r="E22" s="4"/>
      <c r="F22" s="5"/>
      <c r="G22" s="5"/>
      <c r="H22" s="4"/>
      <c r="I22" s="5"/>
      <c r="J22" s="4"/>
      <c r="K22" s="4"/>
      <c r="L22" s="4"/>
      <c r="M22" s="4"/>
      <c r="N22" s="4"/>
      <c r="O22" s="4"/>
    </row>
    <row r="24" ht="15">
      <c r="B24" s="2" t="s">
        <v>166</v>
      </c>
    </row>
    <row r="26" ht="15">
      <c r="B26" s="2" t="s">
        <v>169</v>
      </c>
    </row>
  </sheetData>
  <sheetProtection/>
  <mergeCells count="5">
    <mergeCell ref="A6:O6"/>
    <mergeCell ref="A1:O1"/>
    <mergeCell ref="A2:O2"/>
    <mergeCell ref="A4:O4"/>
    <mergeCell ref="A5:O5"/>
  </mergeCells>
  <printOptions horizontalCentered="1"/>
  <pageMargins left="0.25" right="0.25" top="0.5" bottom="0.5" header="0.5" footer="0.5"/>
  <pageSetup horizontalDpi="600" verticalDpi="6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9"/>
  <sheetViews>
    <sheetView defaultGridColor="0" zoomScalePageLayoutView="0" colorId="8" workbookViewId="0" topLeftCell="A1">
      <selection activeCell="A5" sqref="A5:O5"/>
    </sheetView>
  </sheetViews>
  <sheetFormatPr defaultColWidth="8.88671875" defaultRowHeight="15"/>
  <cols>
    <col min="1" max="1" width="12.88671875" style="0" customWidth="1"/>
    <col min="2" max="2" width="9.4453125" style="0" customWidth="1"/>
    <col min="3" max="3" width="6.77734375" style="0" customWidth="1"/>
    <col min="4" max="4" width="7.21484375" style="0" customWidth="1"/>
    <col min="5" max="5" width="5.4453125" style="0" customWidth="1"/>
    <col min="6" max="6" width="4.99609375" style="0" customWidth="1"/>
    <col min="7" max="7" width="6.4453125" style="0" customWidth="1"/>
    <col min="8" max="8" width="6.3359375" style="0" customWidth="1"/>
    <col min="9" max="9" width="7.5546875" style="0" customWidth="1"/>
    <col min="10" max="10" width="4.6640625" style="0" customWidth="1"/>
    <col min="11" max="11" width="3.6640625" style="0" customWidth="1"/>
    <col min="12" max="12" width="6.10546875" style="0" customWidth="1"/>
    <col min="13" max="14" width="6.88671875" style="0" customWidth="1"/>
    <col min="15" max="15" width="5.6640625" style="0" customWidth="1"/>
  </cols>
  <sheetData>
    <row r="1" spans="1:15" ht="18.75" customHeight="1">
      <c r="A1" s="20" t="s">
        <v>157</v>
      </c>
      <c r="B1" s="20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  <c r="O1" s="21"/>
    </row>
    <row r="2" spans="1:15" ht="18.75" customHeight="1">
      <c r="A2" s="20" t="s">
        <v>165</v>
      </c>
      <c r="B2" s="20"/>
      <c r="C2" s="20"/>
      <c r="D2" s="20"/>
      <c r="E2" s="20"/>
      <c r="F2" s="20"/>
      <c r="G2" s="20"/>
      <c r="H2" s="21"/>
      <c r="I2" s="21"/>
      <c r="J2" s="21"/>
      <c r="K2" s="21"/>
      <c r="L2" s="21"/>
      <c r="M2" s="21"/>
      <c r="N2" s="21"/>
      <c r="O2" s="21"/>
    </row>
    <row r="3" ht="18.75">
      <c r="A3" s="1"/>
    </row>
    <row r="4" spans="1:15" ht="15">
      <c r="A4" s="18" t="s">
        <v>184</v>
      </c>
      <c r="B4" s="19"/>
      <c r="C4" s="19"/>
      <c r="D4" s="19"/>
      <c r="E4" s="19"/>
      <c r="F4" s="19"/>
      <c r="G4" s="19"/>
      <c r="H4" s="19"/>
      <c r="I4" s="21"/>
      <c r="J4" s="21"/>
      <c r="K4" s="21"/>
      <c r="L4" s="21"/>
      <c r="M4" s="21"/>
      <c r="N4" s="21"/>
      <c r="O4" s="21"/>
    </row>
    <row r="5" spans="1:15" ht="15">
      <c r="A5" s="18" t="s">
        <v>19</v>
      </c>
      <c r="B5" s="19"/>
      <c r="C5" s="19"/>
      <c r="D5" s="19"/>
      <c r="E5" s="19"/>
      <c r="F5" s="19"/>
      <c r="G5" s="19"/>
      <c r="H5" s="19"/>
      <c r="I5" s="21"/>
      <c r="J5" s="21"/>
      <c r="K5" s="21"/>
      <c r="L5" s="21"/>
      <c r="M5" s="21"/>
      <c r="N5" s="21"/>
      <c r="O5" s="21"/>
    </row>
    <row r="6" spans="1:15" ht="16.5" customHeight="1">
      <c r="A6" s="18" t="s">
        <v>18</v>
      </c>
      <c r="B6" s="19"/>
      <c r="C6" s="19"/>
      <c r="D6" s="19"/>
      <c r="E6" s="19"/>
      <c r="F6" s="19"/>
      <c r="G6" s="19"/>
      <c r="H6" s="19"/>
      <c r="I6" s="21"/>
      <c r="J6" s="21"/>
      <c r="K6" s="21"/>
      <c r="L6" s="21"/>
      <c r="M6" s="21"/>
      <c r="N6" s="21"/>
      <c r="O6" s="21"/>
    </row>
    <row r="7" s="10" customFormat="1" ht="12.75"/>
    <row r="8" spans="1:15" s="10" customFormat="1" ht="22.5">
      <c r="A8" s="3" t="s">
        <v>10</v>
      </c>
      <c r="B8" s="8" t="s">
        <v>0</v>
      </c>
      <c r="C8" s="8" t="s">
        <v>170</v>
      </c>
      <c r="D8" s="8" t="s">
        <v>1</v>
      </c>
      <c r="E8" s="3" t="s">
        <v>2</v>
      </c>
      <c r="F8" s="8" t="s">
        <v>11</v>
      </c>
      <c r="G8" s="3" t="s">
        <v>3</v>
      </c>
      <c r="H8" s="3" t="s">
        <v>4</v>
      </c>
      <c r="I8" s="3" t="s">
        <v>5</v>
      </c>
      <c r="J8" s="3" t="s">
        <v>28</v>
      </c>
      <c r="K8" s="3" t="s">
        <v>13</v>
      </c>
      <c r="L8" s="3" t="s">
        <v>164</v>
      </c>
      <c r="M8" s="8" t="s">
        <v>7</v>
      </c>
      <c r="N8" s="8" t="s">
        <v>159</v>
      </c>
      <c r="O8" s="3" t="s">
        <v>8</v>
      </c>
    </row>
    <row r="9" spans="1:15" s="10" customFormat="1" ht="15">
      <c r="A9" s="4" t="s">
        <v>29</v>
      </c>
      <c r="B9" s="5">
        <f>SUM(C9:O9)</f>
        <v>51785</v>
      </c>
      <c r="C9" s="4">
        <f>SUM(10323+2343)</f>
        <v>12666</v>
      </c>
      <c r="D9" s="5">
        <v>5</v>
      </c>
      <c r="E9" s="4">
        <v>410</v>
      </c>
      <c r="F9" s="5">
        <v>4</v>
      </c>
      <c r="G9" s="5">
        <v>2442</v>
      </c>
      <c r="H9" s="4">
        <v>356</v>
      </c>
      <c r="I9" s="5">
        <v>363</v>
      </c>
      <c r="J9" s="4">
        <v>1</v>
      </c>
      <c r="K9" s="4">
        <v>3</v>
      </c>
      <c r="L9" s="4">
        <v>2718</v>
      </c>
      <c r="M9" s="4">
        <v>58</v>
      </c>
      <c r="N9" s="4">
        <v>31697</v>
      </c>
      <c r="O9" s="4">
        <f>SUM(17370-58-1-3-363-356-2442-4-410-5-12666)</f>
        <v>1062</v>
      </c>
    </row>
    <row r="10" spans="1:15" s="10" customFormat="1" ht="15">
      <c r="A10" s="4" t="s">
        <v>30</v>
      </c>
      <c r="B10" s="5">
        <f>SUM(C10:O10)</f>
        <v>16390</v>
      </c>
      <c r="C10" s="4">
        <v>4692</v>
      </c>
      <c r="D10" s="5">
        <v>82</v>
      </c>
      <c r="E10" s="4">
        <v>1</v>
      </c>
      <c r="F10" s="5"/>
      <c r="G10" s="5">
        <v>70</v>
      </c>
      <c r="H10" s="4"/>
      <c r="I10" s="5">
        <v>157</v>
      </c>
      <c r="J10" s="4"/>
      <c r="K10" s="4"/>
      <c r="L10" s="4">
        <v>380</v>
      </c>
      <c r="M10" s="4"/>
      <c r="N10" s="4">
        <v>8123</v>
      </c>
      <c r="O10" s="4">
        <f>SUM(7887-157-70-1-82-4692)</f>
        <v>2885</v>
      </c>
    </row>
    <row r="11" spans="1:15" s="10" customFormat="1" ht="15">
      <c r="A11" s="4"/>
      <c r="B11" s="5"/>
      <c r="C11" s="4"/>
      <c r="D11" s="5"/>
      <c r="E11" s="4"/>
      <c r="F11" s="5"/>
      <c r="G11" s="5"/>
      <c r="H11" s="4"/>
      <c r="I11" s="5"/>
      <c r="J11" s="4"/>
      <c r="K11" s="4"/>
      <c r="L11" s="4"/>
      <c r="M11" s="4"/>
      <c r="N11" s="4"/>
      <c r="O11" s="4"/>
    </row>
    <row r="12" spans="1:15" s="10" customFormat="1" ht="18">
      <c r="A12" s="12" t="s">
        <v>31</v>
      </c>
      <c r="B12" s="5"/>
      <c r="C12" s="4"/>
      <c r="D12" s="5"/>
      <c r="E12" s="4"/>
      <c r="F12" s="5"/>
      <c r="G12" s="5"/>
      <c r="H12" s="4"/>
      <c r="I12" s="5"/>
      <c r="J12" s="4"/>
      <c r="K12" s="4"/>
      <c r="L12" s="4"/>
      <c r="M12" s="4"/>
      <c r="N12" s="4"/>
      <c r="O12" s="4"/>
    </row>
    <row r="13" spans="1:15" s="10" customFormat="1" ht="15">
      <c r="A13" s="17" t="s">
        <v>180</v>
      </c>
      <c r="B13" s="5">
        <f>SUM(C13:O13)</f>
        <v>1746</v>
      </c>
      <c r="C13" s="4">
        <v>300</v>
      </c>
      <c r="D13" s="5"/>
      <c r="E13" s="4">
        <v>96</v>
      </c>
      <c r="F13" s="5">
        <v>75</v>
      </c>
      <c r="G13" s="5">
        <v>1</v>
      </c>
      <c r="H13" s="4"/>
      <c r="I13" s="5">
        <v>63</v>
      </c>
      <c r="J13" s="4"/>
      <c r="K13" s="4"/>
      <c r="L13" s="4">
        <v>183</v>
      </c>
      <c r="M13" s="4">
        <v>2</v>
      </c>
      <c r="N13" s="4">
        <v>753</v>
      </c>
      <c r="O13" s="4">
        <f>SUM(810-2-63-1-75-96-300)</f>
        <v>273</v>
      </c>
    </row>
    <row r="14" spans="1:15" s="10" customFormat="1" ht="15">
      <c r="A14" s="4"/>
      <c r="B14" s="5"/>
      <c r="C14" s="4"/>
      <c r="D14" s="5"/>
      <c r="E14" s="4"/>
      <c r="F14" s="5"/>
      <c r="G14" s="5"/>
      <c r="H14" s="4"/>
      <c r="I14" s="5"/>
      <c r="J14" s="4"/>
      <c r="K14" s="4"/>
      <c r="L14" s="4"/>
      <c r="M14" s="4"/>
      <c r="N14" s="4"/>
      <c r="O14" s="4"/>
    </row>
    <row r="15" spans="1:15" s="10" customFormat="1" ht="15">
      <c r="A15" s="4" t="s">
        <v>9</v>
      </c>
      <c r="B15" s="5">
        <f>SUM(B9:B14)</f>
        <v>69921</v>
      </c>
      <c r="C15" s="4"/>
      <c r="D15" s="5"/>
      <c r="E15" s="4"/>
      <c r="F15" s="5"/>
      <c r="G15" s="5"/>
      <c r="H15" s="4"/>
      <c r="I15" s="5"/>
      <c r="J15" s="4"/>
      <c r="K15" s="4"/>
      <c r="L15" s="4"/>
      <c r="M15" s="4"/>
      <c r="N15" s="4"/>
      <c r="O15" s="4"/>
    </row>
    <row r="17" ht="15">
      <c r="B17" s="2" t="s">
        <v>166</v>
      </c>
    </row>
    <row r="19" ht="15">
      <c r="B19" s="2" t="s">
        <v>169</v>
      </c>
    </row>
  </sheetData>
  <sheetProtection/>
  <mergeCells count="5">
    <mergeCell ref="A6:O6"/>
    <mergeCell ref="A1:O1"/>
    <mergeCell ref="A2:O2"/>
    <mergeCell ref="A4:O4"/>
    <mergeCell ref="A5:O5"/>
  </mergeCells>
  <printOptions horizontalCentered="1"/>
  <pageMargins left="0.25" right="0.25" top="0.5" bottom="0.5" header="0.5" footer="0.5"/>
  <pageSetup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C31" sqref="C31:P31"/>
    </sheetView>
  </sheetViews>
  <sheetFormatPr defaultColWidth="8.88671875" defaultRowHeight="15"/>
  <cols>
    <col min="1" max="1" width="14.21484375" style="0" customWidth="1"/>
    <col min="2" max="2" width="7.5546875" style="0" customWidth="1"/>
    <col min="3" max="3" width="6.88671875" style="0" customWidth="1"/>
    <col min="4" max="4" width="6.6640625" style="0" customWidth="1"/>
    <col min="5" max="5" width="5.10546875" style="0" customWidth="1"/>
    <col min="6" max="6" width="4.99609375" style="0" customWidth="1"/>
    <col min="7" max="7" width="6.10546875" style="0" customWidth="1"/>
    <col min="8" max="8" width="6.6640625" style="0" customWidth="1"/>
    <col min="9" max="9" width="8.3359375" style="0" customWidth="1"/>
    <col min="10" max="10" width="4.88671875" style="0" customWidth="1"/>
    <col min="11" max="11" width="5.5546875" style="0" customWidth="1"/>
    <col min="12" max="12" width="4.99609375" style="0" customWidth="1"/>
    <col min="13" max="13" width="5.88671875" style="0" customWidth="1"/>
    <col min="14" max="15" width="7.10546875" style="0" customWidth="1"/>
    <col min="16" max="16" width="5.77734375" style="0" customWidth="1"/>
  </cols>
  <sheetData>
    <row r="1" spans="1:16" ht="18.7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1"/>
      <c r="L1" s="21"/>
      <c r="M1" s="21"/>
      <c r="N1" s="21"/>
      <c r="O1" s="21"/>
      <c r="P1" s="21"/>
    </row>
    <row r="2" spans="1:16" ht="18.75" customHeight="1">
      <c r="A2" s="20" t="s">
        <v>165</v>
      </c>
      <c r="B2" s="20"/>
      <c r="C2" s="20"/>
      <c r="D2" s="20"/>
      <c r="E2" s="20"/>
      <c r="F2" s="20"/>
      <c r="G2" s="20"/>
      <c r="H2" s="20"/>
      <c r="I2" s="20"/>
      <c r="J2" s="20"/>
      <c r="K2" s="21"/>
      <c r="L2" s="21"/>
      <c r="M2" s="21"/>
      <c r="N2" s="21"/>
      <c r="O2" s="21"/>
      <c r="P2" s="21"/>
    </row>
    <row r="3" ht="18.75">
      <c r="A3" s="1"/>
    </row>
    <row r="4" spans="1:16" ht="15">
      <c r="A4" s="18" t="s">
        <v>173</v>
      </c>
      <c r="B4" s="19"/>
      <c r="C4" s="19"/>
      <c r="D4" s="19"/>
      <c r="E4" s="19"/>
      <c r="F4" s="19"/>
      <c r="G4" s="19"/>
      <c r="H4" s="19"/>
      <c r="I4" s="19"/>
      <c r="J4" s="19"/>
      <c r="K4" s="21"/>
      <c r="L4" s="21"/>
      <c r="M4" s="21"/>
      <c r="N4" s="21"/>
      <c r="O4" s="21"/>
      <c r="P4" s="21"/>
    </row>
    <row r="5" spans="1:16" ht="15">
      <c r="A5" s="22" t="s">
        <v>14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5">
      <c r="A6" s="18" t="s">
        <v>15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ht="18.75" customHeight="1"/>
    <row r="8" spans="1:16" s="9" customFormat="1" ht="22.5" customHeight="1">
      <c r="A8" s="3" t="s">
        <v>10</v>
      </c>
      <c r="B8" s="8" t="s">
        <v>0</v>
      </c>
      <c r="C8" s="8" t="s">
        <v>170</v>
      </c>
      <c r="D8" s="8" t="s">
        <v>1</v>
      </c>
      <c r="E8" s="3" t="s">
        <v>2</v>
      </c>
      <c r="F8" s="8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12</v>
      </c>
      <c r="L8" s="3" t="s">
        <v>28</v>
      </c>
      <c r="M8" s="3" t="s">
        <v>164</v>
      </c>
      <c r="N8" s="8" t="s">
        <v>7</v>
      </c>
      <c r="O8" s="8" t="s">
        <v>159</v>
      </c>
      <c r="P8" s="3" t="s">
        <v>8</v>
      </c>
    </row>
    <row r="9" spans="1:16" s="10" customFormat="1" ht="15">
      <c r="A9" s="4" t="s">
        <v>33</v>
      </c>
      <c r="B9" s="5">
        <f aca="true" t="shared" si="0" ref="B9:B26">SUM(C9:P9)</f>
        <v>1081</v>
      </c>
      <c r="C9" s="4">
        <v>342</v>
      </c>
      <c r="D9" s="5"/>
      <c r="E9" s="4"/>
      <c r="F9" s="5"/>
      <c r="G9" s="5">
        <v>1</v>
      </c>
      <c r="H9" s="4"/>
      <c r="I9" s="5">
        <v>6</v>
      </c>
      <c r="J9" s="4"/>
      <c r="K9" s="4"/>
      <c r="L9" s="4"/>
      <c r="M9" s="4">
        <v>46</v>
      </c>
      <c r="N9" s="4"/>
      <c r="O9" s="4">
        <v>675</v>
      </c>
      <c r="P9" s="4">
        <v>11</v>
      </c>
    </row>
    <row r="10" spans="1:16" s="10" customFormat="1" ht="15">
      <c r="A10" s="4" t="s">
        <v>34</v>
      </c>
      <c r="B10" s="5">
        <f t="shared" si="0"/>
        <v>232</v>
      </c>
      <c r="C10" s="4">
        <v>1</v>
      </c>
      <c r="D10" s="5"/>
      <c r="E10" s="4"/>
      <c r="F10" s="5">
        <v>8</v>
      </c>
      <c r="G10" s="5"/>
      <c r="H10" s="4"/>
      <c r="I10" s="5"/>
      <c r="J10" s="4"/>
      <c r="K10" s="4"/>
      <c r="L10" s="4"/>
      <c r="M10" s="4">
        <v>16</v>
      </c>
      <c r="N10" s="4"/>
      <c r="O10" s="4">
        <v>207</v>
      </c>
      <c r="P10" s="4"/>
    </row>
    <row r="11" spans="1:16" s="10" customFormat="1" ht="15">
      <c r="A11" s="4" t="s">
        <v>35</v>
      </c>
      <c r="B11" s="5">
        <f t="shared" si="0"/>
        <v>2208</v>
      </c>
      <c r="C11" s="4">
        <v>3</v>
      </c>
      <c r="D11" s="5"/>
      <c r="E11" s="4"/>
      <c r="F11" s="5">
        <v>3</v>
      </c>
      <c r="G11" s="5"/>
      <c r="H11" s="4">
        <v>311</v>
      </c>
      <c r="I11" s="5">
        <v>10</v>
      </c>
      <c r="J11" s="4"/>
      <c r="K11" s="4"/>
      <c r="L11" s="4"/>
      <c r="M11" s="4">
        <v>117</v>
      </c>
      <c r="N11" s="4"/>
      <c r="O11" s="4">
        <v>1758</v>
      </c>
      <c r="P11" s="4">
        <f>SUM(333-10-311-3-3)</f>
        <v>6</v>
      </c>
    </row>
    <row r="12" spans="1:16" s="10" customFormat="1" ht="15">
      <c r="A12" s="4" t="s">
        <v>36</v>
      </c>
      <c r="B12" s="5">
        <f t="shared" si="0"/>
        <v>1285</v>
      </c>
      <c r="C12" s="4">
        <v>3</v>
      </c>
      <c r="D12" s="5"/>
      <c r="E12" s="4"/>
      <c r="F12" s="5">
        <v>1</v>
      </c>
      <c r="G12" s="5">
        <v>19</v>
      </c>
      <c r="H12" s="4"/>
      <c r="I12" s="5">
        <v>4</v>
      </c>
      <c r="J12" s="4"/>
      <c r="K12" s="4"/>
      <c r="L12" s="4"/>
      <c r="M12" s="4">
        <v>63</v>
      </c>
      <c r="N12" s="4"/>
      <c r="O12" s="4">
        <v>1191</v>
      </c>
      <c r="P12" s="4">
        <v>4</v>
      </c>
    </row>
    <row r="13" spans="1:16" s="10" customFormat="1" ht="15">
      <c r="A13" s="4" t="s">
        <v>37</v>
      </c>
      <c r="B13" s="5">
        <f t="shared" si="0"/>
        <v>2210</v>
      </c>
      <c r="C13" s="4"/>
      <c r="D13" s="5"/>
      <c r="E13" s="4"/>
      <c r="F13" s="5"/>
      <c r="G13" s="5">
        <v>26</v>
      </c>
      <c r="H13" s="4"/>
      <c r="I13" s="5"/>
      <c r="J13" s="4"/>
      <c r="K13" s="4"/>
      <c r="L13" s="4"/>
      <c r="M13" s="4">
        <v>62</v>
      </c>
      <c r="N13" s="4"/>
      <c r="O13" s="4">
        <v>2122</v>
      </c>
      <c r="P13" s="4"/>
    </row>
    <row r="14" spans="1:16" s="10" customFormat="1" ht="15">
      <c r="A14" s="4" t="s">
        <v>38</v>
      </c>
      <c r="B14" s="5">
        <f t="shared" si="0"/>
        <v>100</v>
      </c>
      <c r="C14" s="4"/>
      <c r="D14" s="5"/>
      <c r="E14" s="4"/>
      <c r="F14" s="5">
        <v>1</v>
      </c>
      <c r="G14" s="5"/>
      <c r="H14" s="4"/>
      <c r="I14" s="5">
        <v>1</v>
      </c>
      <c r="J14" s="4"/>
      <c r="K14" s="4"/>
      <c r="L14" s="4"/>
      <c r="M14" s="4">
        <v>11</v>
      </c>
      <c r="N14" s="4"/>
      <c r="O14" s="4">
        <v>87</v>
      </c>
      <c r="P14" s="4"/>
    </row>
    <row r="15" spans="1:16" s="10" customFormat="1" ht="15">
      <c r="A15" s="4" t="s">
        <v>39</v>
      </c>
      <c r="B15" s="5">
        <f t="shared" si="0"/>
        <v>5385</v>
      </c>
      <c r="C15" s="4">
        <v>4258</v>
      </c>
      <c r="D15" s="5">
        <v>1</v>
      </c>
      <c r="E15" s="4"/>
      <c r="F15" s="5">
        <v>1</v>
      </c>
      <c r="G15" s="5"/>
      <c r="H15" s="4"/>
      <c r="I15" s="5">
        <v>2</v>
      </c>
      <c r="J15" s="4"/>
      <c r="K15" s="4"/>
      <c r="L15" s="4"/>
      <c r="M15" s="4">
        <v>39</v>
      </c>
      <c r="N15" s="4"/>
      <c r="O15" s="4">
        <v>1084</v>
      </c>
      <c r="P15" s="4"/>
    </row>
    <row r="16" spans="1:16" s="10" customFormat="1" ht="15">
      <c r="A16" s="4" t="s">
        <v>40</v>
      </c>
      <c r="B16" s="5">
        <f t="shared" si="0"/>
        <v>162</v>
      </c>
      <c r="C16" s="4"/>
      <c r="D16" s="5"/>
      <c r="E16" s="4"/>
      <c r="F16" s="5"/>
      <c r="G16" s="5"/>
      <c r="H16" s="4"/>
      <c r="I16" s="5"/>
      <c r="J16" s="4"/>
      <c r="K16" s="4"/>
      <c r="L16" s="4"/>
      <c r="M16" s="4">
        <v>23</v>
      </c>
      <c r="N16" s="4"/>
      <c r="O16" s="4">
        <v>139</v>
      </c>
      <c r="P16" s="4"/>
    </row>
    <row r="17" spans="1:16" ht="15">
      <c r="A17" s="4" t="s">
        <v>41</v>
      </c>
      <c r="B17" s="5">
        <f t="shared" si="0"/>
        <v>367</v>
      </c>
      <c r="C17" s="4">
        <v>1</v>
      </c>
      <c r="D17" s="5"/>
      <c r="E17" s="4"/>
      <c r="F17" s="5"/>
      <c r="G17" s="5"/>
      <c r="H17" s="4"/>
      <c r="I17" s="5"/>
      <c r="J17" s="4"/>
      <c r="K17" s="4"/>
      <c r="L17" s="4"/>
      <c r="M17" s="4">
        <v>41</v>
      </c>
      <c r="N17" s="4"/>
      <c r="O17" s="4">
        <v>325</v>
      </c>
      <c r="P17" s="4"/>
    </row>
    <row r="18" spans="1:16" ht="15">
      <c r="A18" s="4" t="s">
        <v>42</v>
      </c>
      <c r="B18" s="5">
        <f t="shared" si="0"/>
        <v>379</v>
      </c>
      <c r="C18" s="4"/>
      <c r="D18" s="5"/>
      <c r="E18" s="4"/>
      <c r="F18" s="5"/>
      <c r="G18" s="5"/>
      <c r="H18" s="4"/>
      <c r="I18" s="5"/>
      <c r="J18" s="4"/>
      <c r="K18" s="4"/>
      <c r="L18" s="4"/>
      <c r="M18" s="4">
        <v>25</v>
      </c>
      <c r="N18" s="4"/>
      <c r="O18" s="4">
        <v>353</v>
      </c>
      <c r="P18" s="4">
        <v>1</v>
      </c>
    </row>
    <row r="19" spans="1:16" ht="15">
      <c r="A19" s="4" t="s">
        <v>43</v>
      </c>
      <c r="B19" s="5">
        <f t="shared" si="0"/>
        <v>251</v>
      </c>
      <c r="C19" s="4"/>
      <c r="D19" s="5"/>
      <c r="E19" s="4"/>
      <c r="F19" s="5"/>
      <c r="G19" s="5"/>
      <c r="H19" s="4"/>
      <c r="I19" s="5"/>
      <c r="J19" s="4"/>
      <c r="K19" s="4"/>
      <c r="L19" s="4"/>
      <c r="M19" s="4">
        <v>21</v>
      </c>
      <c r="N19" s="4"/>
      <c r="O19" s="4">
        <v>230</v>
      </c>
      <c r="P19" s="4"/>
    </row>
    <row r="20" spans="1:16" ht="15">
      <c r="A20" s="4" t="s">
        <v>44</v>
      </c>
      <c r="B20" s="5">
        <f t="shared" si="0"/>
        <v>702</v>
      </c>
      <c r="C20" s="4">
        <v>3</v>
      </c>
      <c r="D20" s="5"/>
      <c r="E20" s="4"/>
      <c r="F20" s="5"/>
      <c r="G20" s="5"/>
      <c r="H20" s="4"/>
      <c r="I20" s="5">
        <v>1</v>
      </c>
      <c r="J20" s="4"/>
      <c r="K20" s="4"/>
      <c r="L20" s="4"/>
      <c r="M20" s="4">
        <v>27</v>
      </c>
      <c r="N20" s="4"/>
      <c r="O20" s="4">
        <v>671</v>
      </c>
      <c r="P20" s="4"/>
    </row>
    <row r="21" spans="1:16" ht="15">
      <c r="A21" s="4" t="s">
        <v>30</v>
      </c>
      <c r="B21" s="5">
        <f t="shared" si="0"/>
        <v>16390</v>
      </c>
      <c r="C21" s="4">
        <v>4692</v>
      </c>
      <c r="D21" s="5">
        <v>82</v>
      </c>
      <c r="E21" s="4">
        <v>1</v>
      </c>
      <c r="F21" s="5"/>
      <c r="G21" s="5">
        <v>70</v>
      </c>
      <c r="H21" s="4"/>
      <c r="I21" s="5">
        <v>157</v>
      </c>
      <c r="J21" s="4"/>
      <c r="K21" s="4"/>
      <c r="L21" s="4"/>
      <c r="M21" s="4">
        <v>380</v>
      </c>
      <c r="N21" s="4"/>
      <c r="O21" s="4">
        <v>8123</v>
      </c>
      <c r="P21" s="4">
        <f>SUM(7887-157-70-1-82-4692)</f>
        <v>2885</v>
      </c>
    </row>
    <row r="22" spans="1:16" ht="15">
      <c r="A22" s="4" t="s">
        <v>27</v>
      </c>
      <c r="B22" s="5">
        <f t="shared" si="0"/>
        <v>203</v>
      </c>
      <c r="C22" s="4"/>
      <c r="D22" s="5"/>
      <c r="E22" s="4"/>
      <c r="F22" s="5">
        <v>3</v>
      </c>
      <c r="G22" s="5">
        <v>9</v>
      </c>
      <c r="H22" s="4"/>
      <c r="I22" s="5"/>
      <c r="J22" s="4"/>
      <c r="K22" s="4"/>
      <c r="L22" s="4"/>
      <c r="M22" s="4">
        <v>19</v>
      </c>
      <c r="N22" s="4"/>
      <c r="O22" s="4">
        <v>172</v>
      </c>
      <c r="P22" s="4"/>
    </row>
    <row r="23" spans="1:16" ht="15">
      <c r="A23" s="4" t="s">
        <v>45</v>
      </c>
      <c r="B23" s="5">
        <f t="shared" si="0"/>
        <v>3248</v>
      </c>
      <c r="C23" s="4">
        <v>5</v>
      </c>
      <c r="D23" s="5">
        <v>1</v>
      </c>
      <c r="E23" s="4"/>
      <c r="F23" s="5">
        <v>1</v>
      </c>
      <c r="G23" s="5"/>
      <c r="H23" s="4"/>
      <c r="I23" s="5">
        <v>3</v>
      </c>
      <c r="J23" s="4"/>
      <c r="K23" s="4"/>
      <c r="L23" s="4"/>
      <c r="M23" s="4">
        <v>46</v>
      </c>
      <c r="N23" s="4">
        <v>1</v>
      </c>
      <c r="O23" s="4">
        <v>3189</v>
      </c>
      <c r="P23" s="4">
        <v>2</v>
      </c>
    </row>
    <row r="24" spans="1:16" ht="15">
      <c r="A24" s="4" t="s">
        <v>46</v>
      </c>
      <c r="B24" s="5">
        <f t="shared" si="0"/>
        <v>3741</v>
      </c>
      <c r="C24" s="4">
        <v>18</v>
      </c>
      <c r="D24" s="5">
        <v>2</v>
      </c>
      <c r="E24" s="4"/>
      <c r="F24" s="5"/>
      <c r="G24" s="5">
        <v>72</v>
      </c>
      <c r="H24" s="4"/>
      <c r="I24" s="5">
        <v>34</v>
      </c>
      <c r="J24" s="4"/>
      <c r="K24" s="4"/>
      <c r="L24" s="4"/>
      <c r="M24" s="4">
        <v>156</v>
      </c>
      <c r="N24" s="4"/>
      <c r="O24" s="4">
        <v>3441</v>
      </c>
      <c r="P24" s="4">
        <f>SUM(144-34-72-2-18)</f>
        <v>18</v>
      </c>
    </row>
    <row r="25" spans="1:16" ht="15">
      <c r="A25" s="4" t="s">
        <v>47</v>
      </c>
      <c r="B25" s="5">
        <f t="shared" si="0"/>
        <v>973</v>
      </c>
      <c r="C25" s="4">
        <v>3</v>
      </c>
      <c r="D25" s="5"/>
      <c r="E25" s="4"/>
      <c r="F25" s="5"/>
      <c r="G25" s="5">
        <v>30</v>
      </c>
      <c r="H25" s="4"/>
      <c r="I25" s="5">
        <v>1</v>
      </c>
      <c r="J25" s="4"/>
      <c r="K25" s="4"/>
      <c r="L25" s="4"/>
      <c r="M25" s="4">
        <v>41</v>
      </c>
      <c r="N25" s="4"/>
      <c r="O25" s="4">
        <v>897</v>
      </c>
      <c r="P25" s="4">
        <v>1</v>
      </c>
    </row>
    <row r="26" spans="1:16" ht="15">
      <c r="A26" s="4" t="s">
        <v>48</v>
      </c>
      <c r="B26" s="5">
        <f t="shared" si="0"/>
        <v>3019</v>
      </c>
      <c r="C26" s="4">
        <v>793</v>
      </c>
      <c r="D26" s="5"/>
      <c r="E26" s="4"/>
      <c r="F26" s="5"/>
      <c r="G26" s="5">
        <v>66</v>
      </c>
      <c r="H26" s="4">
        <v>1</v>
      </c>
      <c r="I26" s="5">
        <v>1</v>
      </c>
      <c r="J26" s="4"/>
      <c r="K26" s="4"/>
      <c r="L26" s="4"/>
      <c r="M26" s="4">
        <v>84</v>
      </c>
      <c r="N26" s="4"/>
      <c r="O26" s="4">
        <v>2062</v>
      </c>
      <c r="P26" s="4">
        <f>SUM(873-1-1-66-793)</f>
        <v>12</v>
      </c>
    </row>
    <row r="27" spans="1:16" ht="15">
      <c r="A27" s="4"/>
      <c r="B27" s="5"/>
      <c r="C27" s="4"/>
      <c r="D27" s="5"/>
      <c r="E27" s="4"/>
      <c r="F27" s="5"/>
      <c r="G27" s="5"/>
      <c r="H27" s="4"/>
      <c r="I27" s="5"/>
      <c r="J27" s="4"/>
      <c r="K27" s="4"/>
      <c r="L27" s="4"/>
      <c r="M27" s="4"/>
      <c r="N27" s="4"/>
      <c r="O27" s="4"/>
      <c r="P27" s="4"/>
    </row>
    <row r="28" spans="1:16" ht="18">
      <c r="A28" s="12" t="s">
        <v>31</v>
      </c>
      <c r="B28" s="5"/>
      <c r="C28" s="4"/>
      <c r="D28" s="5"/>
      <c r="E28" s="4"/>
      <c r="F28" s="5"/>
      <c r="G28" s="5"/>
      <c r="H28" s="4"/>
      <c r="I28" s="5"/>
      <c r="J28" s="4"/>
      <c r="K28" s="4"/>
      <c r="L28" s="4"/>
      <c r="M28" s="4"/>
      <c r="N28" s="4"/>
      <c r="O28" s="4"/>
      <c r="P28" s="4"/>
    </row>
    <row r="29" spans="1:16" ht="15">
      <c r="A29" s="4" t="s">
        <v>49</v>
      </c>
      <c r="B29" s="5">
        <f>SUM(C29:P29)</f>
        <v>931</v>
      </c>
      <c r="C29" s="4">
        <v>38</v>
      </c>
      <c r="D29" s="5">
        <v>6</v>
      </c>
      <c r="E29" s="4">
        <v>20</v>
      </c>
      <c r="F29" s="5">
        <v>35</v>
      </c>
      <c r="G29" s="5">
        <v>5</v>
      </c>
      <c r="H29" s="4">
        <v>5</v>
      </c>
      <c r="I29" s="5">
        <v>47</v>
      </c>
      <c r="J29" s="4"/>
      <c r="K29" s="4"/>
      <c r="L29" s="4"/>
      <c r="M29" s="4">
        <v>149</v>
      </c>
      <c r="N29" s="4">
        <v>22</v>
      </c>
      <c r="O29" s="4">
        <v>583</v>
      </c>
      <c r="P29" s="4">
        <f>SUM(199-22-47-5-5-35-20-6-38)</f>
        <v>21</v>
      </c>
    </row>
    <row r="30" spans="1:16" ht="15">
      <c r="A30" s="4" t="s">
        <v>50</v>
      </c>
      <c r="B30" s="5">
        <f>SUM(C30:P30)</f>
        <v>11731</v>
      </c>
      <c r="C30" s="4">
        <v>4132</v>
      </c>
      <c r="D30" s="5">
        <v>1653</v>
      </c>
      <c r="E30" s="4">
        <v>43</v>
      </c>
      <c r="F30" s="5">
        <v>3</v>
      </c>
      <c r="G30" s="5"/>
      <c r="H30" s="4">
        <v>10</v>
      </c>
      <c r="I30" s="5">
        <v>12</v>
      </c>
      <c r="J30" s="4"/>
      <c r="K30" s="4"/>
      <c r="L30" s="4">
        <v>1929</v>
      </c>
      <c r="M30" s="4">
        <v>201</v>
      </c>
      <c r="N30" s="4">
        <v>15</v>
      </c>
      <c r="O30" s="4">
        <v>3711</v>
      </c>
      <c r="P30" s="4">
        <f>SUM(7819-15-1929-12-10-3-43-1653-4132)</f>
        <v>22</v>
      </c>
    </row>
    <row r="31" spans="1:16" ht="15">
      <c r="A31" s="4" t="s">
        <v>51</v>
      </c>
      <c r="B31" s="5">
        <f>SUM(C31:P31)</f>
        <v>6761</v>
      </c>
      <c r="C31" s="4">
        <f>SUM(2890+92)</f>
        <v>2982</v>
      </c>
      <c r="D31" s="5"/>
      <c r="E31" s="4"/>
      <c r="F31" s="5"/>
      <c r="G31" s="5"/>
      <c r="H31" s="4">
        <v>69</v>
      </c>
      <c r="I31" s="5">
        <v>22</v>
      </c>
      <c r="J31" s="4">
        <v>14</v>
      </c>
      <c r="K31" s="4">
        <v>14</v>
      </c>
      <c r="L31" s="4"/>
      <c r="M31" s="4">
        <v>257</v>
      </c>
      <c r="N31" s="4">
        <v>33</v>
      </c>
      <c r="O31" s="4">
        <v>3340</v>
      </c>
      <c r="P31" s="4">
        <f>SUM(3164-33-14-14-22-69-2982)</f>
        <v>30</v>
      </c>
    </row>
    <row r="32" spans="1:16" ht="15">
      <c r="A32" s="4" t="s">
        <v>52</v>
      </c>
      <c r="B32" s="5">
        <f>SUM(C32:P32)</f>
        <v>432</v>
      </c>
      <c r="C32" s="4">
        <v>87</v>
      </c>
      <c r="D32" s="5"/>
      <c r="E32" s="4">
        <v>1</v>
      </c>
      <c r="F32" s="5">
        <v>2</v>
      </c>
      <c r="G32" s="5"/>
      <c r="H32" s="4"/>
      <c r="I32" s="5">
        <v>3</v>
      </c>
      <c r="J32" s="4"/>
      <c r="K32" s="4">
        <v>1</v>
      </c>
      <c r="L32" s="4"/>
      <c r="M32" s="4">
        <v>76</v>
      </c>
      <c r="N32" s="4"/>
      <c r="O32" s="4">
        <v>256</v>
      </c>
      <c r="P32" s="4">
        <v>6</v>
      </c>
    </row>
    <row r="33" spans="1:16" ht="15">
      <c r="A33" s="4"/>
      <c r="B33" s="5"/>
      <c r="C33" s="4"/>
      <c r="D33" s="5"/>
      <c r="E33" s="4"/>
      <c r="F33" s="5"/>
      <c r="G33" s="5"/>
      <c r="H33" s="4"/>
      <c r="I33" s="5"/>
      <c r="J33" s="4"/>
      <c r="K33" s="4"/>
      <c r="L33" s="4"/>
      <c r="M33" s="4"/>
      <c r="N33" s="4"/>
      <c r="O33" s="4"/>
      <c r="P33" s="4"/>
    </row>
    <row r="34" spans="1:16" ht="15">
      <c r="A34" s="4" t="s">
        <v>9</v>
      </c>
      <c r="B34" s="5">
        <f>SUM(B9:B32)</f>
        <v>61791</v>
      </c>
      <c r="C34" s="4"/>
      <c r="D34" s="5"/>
      <c r="E34" s="4"/>
      <c r="F34" s="5"/>
      <c r="G34" s="5"/>
      <c r="H34" s="4"/>
      <c r="I34" s="5"/>
      <c r="J34" s="4"/>
      <c r="K34" s="4"/>
      <c r="L34" s="4"/>
      <c r="M34" s="4"/>
      <c r="N34" s="4"/>
      <c r="O34" s="4"/>
      <c r="P34" s="4"/>
    </row>
    <row r="36" ht="15">
      <c r="B36" s="2" t="s">
        <v>166</v>
      </c>
    </row>
    <row r="37" ht="15">
      <c r="B37" s="2" t="s">
        <v>169</v>
      </c>
    </row>
  </sheetData>
  <sheetProtection/>
  <mergeCells count="5">
    <mergeCell ref="A6:P6"/>
    <mergeCell ref="A1:P1"/>
    <mergeCell ref="A2:P2"/>
    <mergeCell ref="A4:P4"/>
    <mergeCell ref="A5:P5"/>
  </mergeCells>
  <printOptions horizontalCentered="1"/>
  <pageMargins left="0.5" right="0.5" top="0.25" bottom="0.25" header="0" footer="0"/>
  <pageSetup horizontalDpi="600" verticalDpi="600" orientation="landscape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L14" sqref="L14:O14"/>
    </sheetView>
  </sheetViews>
  <sheetFormatPr defaultColWidth="8.88671875" defaultRowHeight="15"/>
  <cols>
    <col min="1" max="1" width="12.99609375" style="0" customWidth="1"/>
    <col min="2" max="2" width="8.3359375" style="0" customWidth="1"/>
    <col min="3" max="3" width="6.88671875" style="0" customWidth="1"/>
    <col min="4" max="4" width="6.4453125" style="0" customWidth="1"/>
    <col min="5" max="5" width="4.99609375" style="0" customWidth="1"/>
    <col min="6" max="6" width="6.3359375" style="0" customWidth="1"/>
    <col min="7" max="7" width="5.88671875" style="0" customWidth="1"/>
    <col min="8" max="8" width="6.3359375" style="0" customWidth="1"/>
    <col min="9" max="9" width="7.6640625" style="0" customWidth="1"/>
    <col min="10" max="10" width="6.77734375" style="0" customWidth="1"/>
    <col min="11" max="11" width="5.6640625" style="0" customWidth="1"/>
    <col min="12" max="12" width="6.77734375" style="0" customWidth="1"/>
    <col min="13" max="14" width="6.99609375" style="0" customWidth="1"/>
    <col min="15" max="15" width="5.5546875" style="0" customWidth="1"/>
  </cols>
  <sheetData>
    <row r="1" spans="1:15" ht="18.75" customHeight="1">
      <c r="A1" s="20" t="s">
        <v>57</v>
      </c>
      <c r="B1" s="20"/>
      <c r="C1" s="20"/>
      <c r="D1" s="20"/>
      <c r="E1" s="20"/>
      <c r="F1" s="20"/>
      <c r="G1" s="20"/>
      <c r="H1" s="20"/>
      <c r="I1" s="20"/>
      <c r="J1" s="20"/>
      <c r="K1" s="21"/>
      <c r="L1" s="21"/>
      <c r="M1" s="21"/>
      <c r="N1" s="21"/>
      <c r="O1" s="21"/>
    </row>
    <row r="2" spans="1:15" ht="18.75" customHeight="1">
      <c r="A2" s="20" t="s">
        <v>165</v>
      </c>
      <c r="B2" s="20"/>
      <c r="C2" s="20"/>
      <c r="D2" s="20"/>
      <c r="E2" s="20"/>
      <c r="F2" s="20"/>
      <c r="G2" s="20"/>
      <c r="H2" s="20"/>
      <c r="I2" s="20"/>
      <c r="J2" s="20"/>
      <c r="K2" s="21"/>
      <c r="L2" s="21"/>
      <c r="M2" s="21"/>
      <c r="N2" s="21"/>
      <c r="O2" s="21"/>
    </row>
    <row r="3" ht="18.75">
      <c r="A3" s="1"/>
    </row>
    <row r="4" spans="1:15" ht="15">
      <c r="A4" s="18" t="s">
        <v>174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5">
      <c r="A5" s="18" t="s">
        <v>14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5">
      <c r="A6" s="18" t="s">
        <v>15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8" spans="1:15" s="9" customFormat="1" ht="22.5" customHeight="1">
      <c r="A8" s="3" t="s">
        <v>10</v>
      </c>
      <c r="B8" s="8" t="s">
        <v>0</v>
      </c>
      <c r="C8" s="8" t="s">
        <v>170</v>
      </c>
      <c r="D8" s="8" t="s">
        <v>1</v>
      </c>
      <c r="E8" s="3" t="s">
        <v>2</v>
      </c>
      <c r="F8" s="8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28</v>
      </c>
      <c r="L8" s="3" t="s">
        <v>164</v>
      </c>
      <c r="M8" s="8" t="s">
        <v>7</v>
      </c>
      <c r="N8" s="8" t="s">
        <v>159</v>
      </c>
      <c r="O8" s="3" t="s">
        <v>8</v>
      </c>
    </row>
    <row r="9" spans="1:15" s="10" customFormat="1" ht="15">
      <c r="A9" s="4" t="s">
        <v>53</v>
      </c>
      <c r="B9" s="5">
        <f>SUM(C9:O9)</f>
        <v>1298</v>
      </c>
      <c r="C9" s="4">
        <v>86</v>
      </c>
      <c r="D9" s="5"/>
      <c r="E9" s="4"/>
      <c r="F9" s="5">
        <v>63</v>
      </c>
      <c r="G9" s="5">
        <v>57</v>
      </c>
      <c r="H9" s="4"/>
      <c r="I9" s="5">
        <v>82</v>
      </c>
      <c r="J9" s="4"/>
      <c r="K9" s="4">
        <v>255</v>
      </c>
      <c r="L9" s="4">
        <v>90</v>
      </c>
      <c r="M9" s="4">
        <v>10</v>
      </c>
      <c r="N9" s="4">
        <v>653</v>
      </c>
      <c r="O9" s="4">
        <f>SUM(555-10-255-82-57-63-86)</f>
        <v>2</v>
      </c>
    </row>
    <row r="10" spans="1:15" s="10" customFormat="1" ht="15">
      <c r="A10" s="4" t="s">
        <v>54</v>
      </c>
      <c r="B10" s="5">
        <f>SUM(C10:O10)</f>
        <v>215</v>
      </c>
      <c r="C10" s="4"/>
      <c r="D10" s="5"/>
      <c r="E10" s="4"/>
      <c r="F10" s="5"/>
      <c r="G10" s="5">
        <v>11</v>
      </c>
      <c r="H10" s="4"/>
      <c r="I10" s="5"/>
      <c r="J10" s="4"/>
      <c r="K10" s="4"/>
      <c r="L10" s="4">
        <v>33</v>
      </c>
      <c r="M10" s="4"/>
      <c r="N10" s="4">
        <v>170</v>
      </c>
      <c r="O10" s="4">
        <v>1</v>
      </c>
    </row>
    <row r="11" spans="1:15" s="10" customFormat="1" ht="15">
      <c r="A11" s="4"/>
      <c r="B11" s="5"/>
      <c r="C11" s="4"/>
      <c r="D11" s="5"/>
      <c r="E11" s="4"/>
      <c r="F11" s="5"/>
      <c r="G11" s="5"/>
      <c r="H11" s="4"/>
      <c r="I11" s="5"/>
      <c r="J11" s="4"/>
      <c r="K11" s="4"/>
      <c r="L11" s="4"/>
      <c r="M11" s="4"/>
      <c r="N11" s="4"/>
      <c r="O11" s="4"/>
    </row>
    <row r="12" spans="1:15" s="10" customFormat="1" ht="18">
      <c r="A12" s="12" t="s">
        <v>31</v>
      </c>
      <c r="B12" s="5"/>
      <c r="C12" s="4"/>
      <c r="D12" s="5"/>
      <c r="E12" s="4"/>
      <c r="F12" s="5"/>
      <c r="G12" s="5"/>
      <c r="H12" s="4"/>
      <c r="I12" s="5"/>
      <c r="J12" s="4"/>
      <c r="K12" s="4"/>
      <c r="L12" s="4"/>
      <c r="M12" s="4"/>
      <c r="N12" s="4"/>
      <c r="O12" s="4"/>
    </row>
    <row r="13" spans="1:15" s="10" customFormat="1" ht="15">
      <c r="A13" s="4" t="s">
        <v>50</v>
      </c>
      <c r="B13" s="5">
        <f>SUM(C13:O13)</f>
        <v>11731</v>
      </c>
      <c r="C13" s="4">
        <v>4132</v>
      </c>
      <c r="D13" s="5">
        <v>1653</v>
      </c>
      <c r="E13" s="4">
        <v>43</v>
      </c>
      <c r="F13" s="5">
        <v>3</v>
      </c>
      <c r="G13" s="5"/>
      <c r="H13" s="4">
        <v>10</v>
      </c>
      <c r="I13" s="5">
        <v>12</v>
      </c>
      <c r="J13" s="4"/>
      <c r="K13" s="4">
        <v>1929</v>
      </c>
      <c r="L13" s="4">
        <v>201</v>
      </c>
      <c r="M13" s="4">
        <v>15</v>
      </c>
      <c r="N13" s="4">
        <v>3711</v>
      </c>
      <c r="O13" s="4">
        <f>SUM(7819-15-1929-12-10-3-43-1653-4132)</f>
        <v>22</v>
      </c>
    </row>
    <row r="14" spans="1:15" s="10" customFormat="1" ht="15">
      <c r="A14" s="4" t="s">
        <v>55</v>
      </c>
      <c r="B14" s="5">
        <f>SUM(C14:O14)</f>
        <v>22330</v>
      </c>
      <c r="C14" s="4">
        <f>SUM(14972+726)</f>
        <v>15698</v>
      </c>
      <c r="D14" s="5">
        <v>22</v>
      </c>
      <c r="E14" s="4">
        <v>68</v>
      </c>
      <c r="F14" s="5">
        <v>9</v>
      </c>
      <c r="G14" s="5"/>
      <c r="H14" s="4">
        <v>97</v>
      </c>
      <c r="I14" s="5">
        <v>209</v>
      </c>
      <c r="J14" s="4">
        <v>26</v>
      </c>
      <c r="K14" s="4"/>
      <c r="L14" s="4">
        <v>1178</v>
      </c>
      <c r="M14" s="4">
        <v>86</v>
      </c>
      <c r="N14" s="4">
        <v>4594</v>
      </c>
      <c r="O14" s="4">
        <f>SUM(16558-86-26-209-97-9-68-22-15698)</f>
        <v>343</v>
      </c>
    </row>
    <row r="15" spans="1:15" s="10" customFormat="1" ht="15">
      <c r="A15" s="4" t="s">
        <v>56</v>
      </c>
      <c r="B15" s="5">
        <f>SUM(C15:O15)</f>
        <v>12274</v>
      </c>
      <c r="C15" s="4">
        <f>SUM(3690+24)</f>
        <v>3714</v>
      </c>
      <c r="D15" s="5">
        <v>13</v>
      </c>
      <c r="E15" s="4">
        <v>1</v>
      </c>
      <c r="F15" s="5">
        <v>2</v>
      </c>
      <c r="G15" s="5">
        <v>14</v>
      </c>
      <c r="H15" s="4">
        <v>24</v>
      </c>
      <c r="I15" s="5">
        <v>13</v>
      </c>
      <c r="J15" s="4"/>
      <c r="K15" s="4"/>
      <c r="L15" s="4">
        <v>552</v>
      </c>
      <c r="M15" s="4">
        <v>30</v>
      </c>
      <c r="N15" s="4">
        <v>7864</v>
      </c>
      <c r="O15" s="4">
        <f>SUM(3858-30-13-24-14-2-1-13-3714)</f>
        <v>47</v>
      </c>
    </row>
    <row r="16" spans="1:15" s="10" customFormat="1" ht="15">
      <c r="A16" s="4"/>
      <c r="B16" s="5"/>
      <c r="C16" s="4"/>
      <c r="D16" s="5"/>
      <c r="E16" s="4"/>
      <c r="F16" s="5"/>
      <c r="G16" s="5"/>
      <c r="H16" s="4"/>
      <c r="I16" s="5"/>
      <c r="J16" s="4"/>
      <c r="K16" s="4"/>
      <c r="L16" s="4"/>
      <c r="M16" s="4"/>
      <c r="N16" s="4"/>
      <c r="O16" s="4"/>
    </row>
    <row r="17" spans="1:15" s="10" customFormat="1" ht="15">
      <c r="A17" s="4" t="s">
        <v>9</v>
      </c>
      <c r="B17" s="5">
        <f>SUM(B9:B15)</f>
        <v>47848</v>
      </c>
      <c r="C17" s="4"/>
      <c r="D17" s="5"/>
      <c r="E17" s="4"/>
      <c r="F17" s="5"/>
      <c r="G17" s="5"/>
      <c r="H17" s="4"/>
      <c r="I17" s="5"/>
      <c r="J17" s="4"/>
      <c r="K17" s="4"/>
      <c r="L17" s="4"/>
      <c r="M17" s="4"/>
      <c r="N17" s="4"/>
      <c r="O17" s="4"/>
    </row>
    <row r="19" ht="15">
      <c r="B19" s="2" t="s">
        <v>166</v>
      </c>
    </row>
    <row r="21" ht="15">
      <c r="B21" s="2" t="s">
        <v>169</v>
      </c>
    </row>
  </sheetData>
  <sheetProtection/>
  <mergeCells count="5">
    <mergeCell ref="A6:O6"/>
    <mergeCell ref="A1:O1"/>
    <mergeCell ref="A2:O2"/>
    <mergeCell ref="A4:O4"/>
    <mergeCell ref="A5:O5"/>
  </mergeCells>
  <printOptions horizontalCentered="1"/>
  <pageMargins left="0.75" right="0.75" top="1" bottom="0.25" header="0.5" footer="0.5"/>
  <pageSetup horizontalDpi="600" verticalDpi="600" orientation="landscape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29"/>
  <sheetViews>
    <sheetView zoomScalePageLayoutView="0" workbookViewId="0" topLeftCell="A1">
      <selection activeCell="M16" sqref="M16:P16"/>
    </sheetView>
  </sheetViews>
  <sheetFormatPr defaultColWidth="8.88671875" defaultRowHeight="15"/>
  <cols>
    <col min="1" max="1" width="13.3359375" style="0" customWidth="1"/>
    <col min="2" max="2" width="8.5546875" style="0" customWidth="1"/>
    <col min="3" max="3" width="7.21484375" style="0" customWidth="1"/>
    <col min="4" max="4" width="6.99609375" style="0" customWidth="1"/>
    <col min="5" max="5" width="4.99609375" style="0" customWidth="1"/>
    <col min="6" max="6" width="5.21484375" style="0" customWidth="1"/>
    <col min="7" max="7" width="5.88671875" style="0" customWidth="1"/>
    <col min="8" max="8" width="6.5546875" style="0" customWidth="1"/>
    <col min="9" max="9" width="7.99609375" style="0" customWidth="1"/>
    <col min="10" max="10" width="5.4453125" style="0" customWidth="1"/>
    <col min="11" max="11" width="5.77734375" style="0" customWidth="1"/>
    <col min="12" max="12" width="5.6640625" style="0" customWidth="1"/>
    <col min="13" max="13" width="6.6640625" style="0" customWidth="1"/>
    <col min="14" max="15" width="7.6640625" style="0" customWidth="1"/>
    <col min="16" max="16" width="6.3359375" style="0" customWidth="1"/>
  </cols>
  <sheetData>
    <row r="3" spans="1:16" ht="18.75" customHeight="1">
      <c r="A3" s="20" t="s">
        <v>99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3"/>
      <c r="M3" s="23"/>
      <c r="N3" s="23"/>
      <c r="O3" s="23"/>
      <c r="P3" s="23"/>
    </row>
    <row r="4" spans="1:16" ht="18.75" customHeight="1">
      <c r="A4" s="20" t="s">
        <v>165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3"/>
      <c r="M4" s="23"/>
      <c r="N4" s="23"/>
      <c r="O4" s="23"/>
      <c r="P4" s="23"/>
    </row>
    <row r="5" ht="18.75">
      <c r="A5" s="1"/>
    </row>
    <row r="6" spans="1:16" ht="15">
      <c r="A6" s="18" t="s">
        <v>175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21"/>
      <c r="M6" s="21"/>
      <c r="N6" s="21"/>
      <c r="O6" s="21"/>
      <c r="P6" s="21"/>
    </row>
    <row r="7" spans="1:16" ht="15">
      <c r="A7" s="18" t="s">
        <v>14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21"/>
      <c r="M7" s="21"/>
      <c r="N7" s="21"/>
      <c r="O7" s="21"/>
      <c r="P7" s="21"/>
    </row>
    <row r="8" spans="1:16" ht="15">
      <c r="A8" s="18" t="s">
        <v>15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21"/>
      <c r="M8" s="21"/>
      <c r="N8" s="21"/>
      <c r="O8" s="21"/>
      <c r="P8" s="21"/>
    </row>
    <row r="10" spans="1:16" s="9" customFormat="1" ht="22.5" customHeight="1">
      <c r="A10" s="3" t="s">
        <v>10</v>
      </c>
      <c r="B10" s="8" t="s">
        <v>0</v>
      </c>
      <c r="C10" s="8" t="s">
        <v>170</v>
      </c>
      <c r="D10" s="8" t="s">
        <v>1</v>
      </c>
      <c r="E10" s="3" t="s">
        <v>2</v>
      </c>
      <c r="F10" s="8" t="s">
        <v>11</v>
      </c>
      <c r="G10" s="3" t="s">
        <v>3</v>
      </c>
      <c r="H10" s="3" t="s">
        <v>4</v>
      </c>
      <c r="I10" s="3" t="s">
        <v>5</v>
      </c>
      <c r="J10" s="3" t="s">
        <v>6</v>
      </c>
      <c r="K10" s="3" t="s">
        <v>12</v>
      </c>
      <c r="L10" s="3" t="s">
        <v>28</v>
      </c>
      <c r="M10" s="3" t="s">
        <v>164</v>
      </c>
      <c r="N10" s="8" t="s">
        <v>7</v>
      </c>
      <c r="O10" s="8" t="s">
        <v>159</v>
      </c>
      <c r="P10" s="3" t="s">
        <v>8</v>
      </c>
    </row>
    <row r="11" spans="1:16" s="10" customFormat="1" ht="15">
      <c r="A11" s="4" t="s">
        <v>58</v>
      </c>
      <c r="B11" s="5">
        <f aca="true" t="shared" si="0" ref="B11:B17">SUM(C11:P11)</f>
        <v>139</v>
      </c>
      <c r="C11" s="4"/>
      <c r="D11" s="5"/>
      <c r="E11" s="4"/>
      <c r="F11" s="5"/>
      <c r="G11" s="5">
        <v>7</v>
      </c>
      <c r="H11" s="4">
        <v>1</v>
      </c>
      <c r="I11" s="5"/>
      <c r="J11" s="4"/>
      <c r="K11" s="4"/>
      <c r="L11" s="4"/>
      <c r="M11" s="4">
        <v>9</v>
      </c>
      <c r="N11" s="4"/>
      <c r="O11" s="4">
        <v>122</v>
      </c>
      <c r="P11" s="4"/>
    </row>
    <row r="12" spans="1:16" s="10" customFormat="1" ht="15">
      <c r="A12" s="4" t="s">
        <v>59</v>
      </c>
      <c r="B12" s="5">
        <f t="shared" si="0"/>
        <v>3506</v>
      </c>
      <c r="C12" s="4">
        <v>290</v>
      </c>
      <c r="D12" s="5"/>
      <c r="E12" s="4"/>
      <c r="F12" s="5">
        <v>22</v>
      </c>
      <c r="G12" s="5"/>
      <c r="H12" s="4">
        <v>59</v>
      </c>
      <c r="I12" s="5"/>
      <c r="J12" s="4"/>
      <c r="K12" s="4"/>
      <c r="L12" s="4"/>
      <c r="M12" s="4">
        <v>416</v>
      </c>
      <c r="N12" s="4"/>
      <c r="O12" s="4">
        <v>2716</v>
      </c>
      <c r="P12" s="4">
        <f>SUM(374-59-22-290)</f>
        <v>3</v>
      </c>
    </row>
    <row r="13" spans="1:16" s="10" customFormat="1" ht="15">
      <c r="A13" s="4" t="s">
        <v>60</v>
      </c>
      <c r="B13" s="5">
        <f t="shared" si="0"/>
        <v>900</v>
      </c>
      <c r="C13" s="4">
        <v>4</v>
      </c>
      <c r="D13" s="5"/>
      <c r="E13" s="4"/>
      <c r="F13" s="5">
        <v>29</v>
      </c>
      <c r="G13" s="5"/>
      <c r="H13" s="4">
        <v>1</v>
      </c>
      <c r="I13" s="5">
        <v>3</v>
      </c>
      <c r="J13" s="4"/>
      <c r="K13" s="4"/>
      <c r="L13" s="4"/>
      <c r="M13" s="4">
        <v>65</v>
      </c>
      <c r="N13" s="4"/>
      <c r="O13" s="4">
        <v>793</v>
      </c>
      <c r="P13" s="4">
        <v>5</v>
      </c>
    </row>
    <row r="14" spans="1:16" s="10" customFormat="1" ht="15">
      <c r="A14" s="4" t="s">
        <v>37</v>
      </c>
      <c r="B14" s="5">
        <f t="shared" si="0"/>
        <v>2210</v>
      </c>
      <c r="C14" s="4"/>
      <c r="D14" s="5"/>
      <c r="E14" s="4"/>
      <c r="F14" s="5"/>
      <c r="G14" s="5">
        <v>26</v>
      </c>
      <c r="H14" s="4"/>
      <c r="I14" s="5"/>
      <c r="J14" s="4"/>
      <c r="K14" s="4"/>
      <c r="L14" s="4"/>
      <c r="M14" s="4">
        <v>62</v>
      </c>
      <c r="N14" s="4"/>
      <c r="O14" s="4">
        <v>2122</v>
      </c>
      <c r="P14" s="4"/>
    </row>
    <row r="15" spans="1:16" s="10" customFormat="1" ht="15">
      <c r="A15" s="4" t="s">
        <v>61</v>
      </c>
      <c r="B15" s="5">
        <f t="shared" si="0"/>
        <v>419</v>
      </c>
      <c r="C15" s="4">
        <v>1</v>
      </c>
      <c r="D15" s="5">
        <v>1</v>
      </c>
      <c r="E15" s="4"/>
      <c r="F15" s="5">
        <v>2</v>
      </c>
      <c r="G15" s="5"/>
      <c r="H15" s="4"/>
      <c r="I15" s="5"/>
      <c r="J15" s="4"/>
      <c r="K15" s="4"/>
      <c r="L15" s="4"/>
      <c r="M15" s="4">
        <v>36</v>
      </c>
      <c r="N15" s="4"/>
      <c r="O15" s="4">
        <v>376</v>
      </c>
      <c r="P15" s="4">
        <v>3</v>
      </c>
    </row>
    <row r="16" spans="1:16" s="10" customFormat="1" ht="15">
      <c r="A16" s="4" t="s">
        <v>62</v>
      </c>
      <c r="B16" s="5">
        <f t="shared" si="0"/>
        <v>4762</v>
      </c>
      <c r="C16" s="4">
        <v>3343</v>
      </c>
      <c r="D16" s="5"/>
      <c r="E16" s="4"/>
      <c r="F16" s="5">
        <v>4</v>
      </c>
      <c r="G16" s="5">
        <v>9</v>
      </c>
      <c r="H16" s="4"/>
      <c r="I16" s="5">
        <v>1</v>
      </c>
      <c r="J16" s="4"/>
      <c r="K16" s="4"/>
      <c r="L16" s="4"/>
      <c r="M16" s="4">
        <v>24</v>
      </c>
      <c r="N16" s="4"/>
      <c r="O16" s="4">
        <v>778</v>
      </c>
      <c r="P16" s="4">
        <f>SUM(3960-1-9-4-3343)</f>
        <v>603</v>
      </c>
    </row>
    <row r="17" spans="1:16" s="10" customFormat="1" ht="15">
      <c r="A17" s="4" t="s">
        <v>63</v>
      </c>
      <c r="B17" s="5">
        <f t="shared" si="0"/>
        <v>140</v>
      </c>
      <c r="C17" s="4"/>
      <c r="D17" s="5"/>
      <c r="E17" s="4"/>
      <c r="F17" s="5"/>
      <c r="G17" s="5"/>
      <c r="H17" s="4"/>
      <c r="I17" s="5">
        <v>1</v>
      </c>
      <c r="J17" s="4"/>
      <c r="K17" s="4"/>
      <c r="L17" s="4"/>
      <c r="M17" s="4">
        <v>16</v>
      </c>
      <c r="N17" s="4"/>
      <c r="O17" s="4">
        <v>120</v>
      </c>
      <c r="P17" s="4">
        <v>3</v>
      </c>
    </row>
    <row r="18" spans="1:16" s="10" customFormat="1" ht="15">
      <c r="A18" s="4"/>
      <c r="B18" s="5"/>
      <c r="C18" s="4"/>
      <c r="D18" s="5"/>
      <c r="E18" s="4"/>
      <c r="F18" s="5"/>
      <c r="G18" s="5"/>
      <c r="H18" s="4"/>
      <c r="I18" s="5"/>
      <c r="J18" s="4"/>
      <c r="K18" s="4"/>
      <c r="L18" s="4"/>
      <c r="M18" s="4"/>
      <c r="N18" s="4"/>
      <c r="O18" s="4"/>
      <c r="P18" s="4"/>
    </row>
    <row r="19" spans="1:16" s="10" customFormat="1" ht="18">
      <c r="A19" s="12" t="s">
        <v>31</v>
      </c>
      <c r="B19" s="5"/>
      <c r="C19" s="4"/>
      <c r="D19" s="5"/>
      <c r="E19" s="4"/>
      <c r="F19" s="5"/>
      <c r="G19" s="5"/>
      <c r="H19" s="4"/>
      <c r="I19" s="5"/>
      <c r="J19" s="4"/>
      <c r="K19" s="4"/>
      <c r="L19" s="4"/>
      <c r="M19" s="4"/>
      <c r="N19" s="4"/>
      <c r="O19" s="4"/>
      <c r="P19" s="4"/>
    </row>
    <row r="20" spans="1:16" s="10" customFormat="1" ht="15">
      <c r="A20" s="4" t="s">
        <v>50</v>
      </c>
      <c r="B20" s="5">
        <f>SUM(C20:P20)</f>
        <v>11731</v>
      </c>
      <c r="C20" s="4">
        <v>4132</v>
      </c>
      <c r="D20" s="5">
        <v>1653</v>
      </c>
      <c r="E20" s="4">
        <v>43</v>
      </c>
      <c r="F20" s="5">
        <v>3</v>
      </c>
      <c r="G20" s="5"/>
      <c r="H20" s="4">
        <v>10</v>
      </c>
      <c r="I20" s="5">
        <v>12</v>
      </c>
      <c r="J20" s="4"/>
      <c r="K20" s="4"/>
      <c r="L20" s="4">
        <v>1929</v>
      </c>
      <c r="M20" s="4">
        <v>201</v>
      </c>
      <c r="N20" s="4">
        <v>15</v>
      </c>
      <c r="O20" s="4">
        <v>3711</v>
      </c>
      <c r="P20" s="4">
        <f>SUM(7819-15-1929-12-10-3-43-1653-4132)</f>
        <v>22</v>
      </c>
    </row>
    <row r="21" spans="1:16" s="10" customFormat="1" ht="15">
      <c r="A21" s="4" t="s">
        <v>51</v>
      </c>
      <c r="B21" s="5">
        <f>SUM(C21:P21)</f>
        <v>6761</v>
      </c>
      <c r="C21" s="4">
        <f>SUM(2890+92)</f>
        <v>2982</v>
      </c>
      <c r="D21" s="5"/>
      <c r="E21" s="4"/>
      <c r="F21" s="5"/>
      <c r="G21" s="5"/>
      <c r="H21" s="4">
        <v>69</v>
      </c>
      <c r="I21" s="5">
        <v>22</v>
      </c>
      <c r="J21" s="4">
        <v>14</v>
      </c>
      <c r="K21" s="4">
        <v>14</v>
      </c>
      <c r="L21" s="4"/>
      <c r="M21" s="4">
        <v>257</v>
      </c>
      <c r="N21" s="4">
        <v>33</v>
      </c>
      <c r="O21" s="4">
        <v>3340</v>
      </c>
      <c r="P21" s="4">
        <f>SUM(3164-33-14-14-22-69-2982)</f>
        <v>30</v>
      </c>
    </row>
    <row r="22" spans="1:16" s="10" customFormat="1" ht="15">
      <c r="A22" s="4" t="s">
        <v>55</v>
      </c>
      <c r="B22" s="5">
        <f>SUM(C22:P22)</f>
        <v>22330</v>
      </c>
      <c r="C22" s="4">
        <f>SUM(14972+726)</f>
        <v>15698</v>
      </c>
      <c r="D22" s="5">
        <v>22</v>
      </c>
      <c r="E22" s="4">
        <v>68</v>
      </c>
      <c r="F22" s="5">
        <v>9</v>
      </c>
      <c r="G22" s="5"/>
      <c r="H22" s="4">
        <v>97</v>
      </c>
      <c r="I22" s="5">
        <v>209</v>
      </c>
      <c r="J22" s="4">
        <v>26</v>
      </c>
      <c r="K22" s="4"/>
      <c r="L22" s="4"/>
      <c r="M22" s="4">
        <v>1178</v>
      </c>
      <c r="N22" s="4">
        <v>86</v>
      </c>
      <c r="O22" s="4">
        <v>4594</v>
      </c>
      <c r="P22" s="4">
        <f>SUM(16558-86-26-209-97-9-68-22-15698)</f>
        <v>343</v>
      </c>
    </row>
    <row r="23" spans="1:16" s="10" customFormat="1" ht="15">
      <c r="A23" s="4" t="s">
        <v>64</v>
      </c>
      <c r="B23" s="5">
        <f>SUM(C23:P23)</f>
        <v>15173</v>
      </c>
      <c r="C23" s="4">
        <v>10926</v>
      </c>
      <c r="D23" s="5"/>
      <c r="E23" s="4"/>
      <c r="F23" s="5">
        <v>2</v>
      </c>
      <c r="G23" s="5">
        <v>1</v>
      </c>
      <c r="H23" s="4"/>
      <c r="I23" s="5">
        <v>1</v>
      </c>
      <c r="J23" s="4"/>
      <c r="K23" s="4"/>
      <c r="L23" s="4"/>
      <c r="M23" s="4">
        <v>133</v>
      </c>
      <c r="N23" s="4">
        <v>20</v>
      </c>
      <c r="O23" s="4">
        <v>4084</v>
      </c>
      <c r="P23" s="4">
        <f>SUM(10956-20-1-1-2-10926)</f>
        <v>6</v>
      </c>
    </row>
    <row r="24" spans="1:16" s="10" customFormat="1" ht="15">
      <c r="A24" s="4" t="s">
        <v>27</v>
      </c>
      <c r="B24" s="5">
        <f>SUM(C24:P24)</f>
        <v>10574</v>
      </c>
      <c r="C24" s="4">
        <f>SUM(2843+98)</f>
        <v>2941</v>
      </c>
      <c r="D24" s="5">
        <v>2364</v>
      </c>
      <c r="E24" s="4">
        <v>665</v>
      </c>
      <c r="F24" s="5">
        <v>154</v>
      </c>
      <c r="G24" s="5">
        <v>100</v>
      </c>
      <c r="H24" s="4">
        <v>52</v>
      </c>
      <c r="I24" s="5">
        <v>28</v>
      </c>
      <c r="J24" s="4">
        <v>40</v>
      </c>
      <c r="K24" s="4"/>
      <c r="L24" s="4"/>
      <c r="M24" s="4">
        <v>1782</v>
      </c>
      <c r="N24" s="4">
        <v>113</v>
      </c>
      <c r="O24" s="4">
        <v>1864</v>
      </c>
      <c r="P24" s="4">
        <f>SUM(6928-113-40-28-52-100-154-665-2364-2941)</f>
        <v>471</v>
      </c>
    </row>
    <row r="25" spans="1:16" s="10" customFormat="1" ht="15">
      <c r="A25" s="4"/>
      <c r="B25" s="5"/>
      <c r="C25" s="4"/>
      <c r="D25" s="5"/>
      <c r="E25" s="4"/>
      <c r="F25" s="5"/>
      <c r="G25" s="5"/>
      <c r="H25" s="4"/>
      <c r="I25" s="5"/>
      <c r="J25" s="4"/>
      <c r="K25" s="4"/>
      <c r="L25" s="4"/>
      <c r="M25" s="4"/>
      <c r="N25" s="4"/>
      <c r="O25" s="4"/>
      <c r="P25" s="4"/>
    </row>
    <row r="26" spans="1:16" s="10" customFormat="1" ht="15">
      <c r="A26" s="4" t="s">
        <v>9</v>
      </c>
      <c r="B26" s="5">
        <f>SUM(B11:B24)</f>
        <v>78645</v>
      </c>
      <c r="C26" s="4"/>
      <c r="D26" s="5"/>
      <c r="E26" s="4"/>
      <c r="F26" s="5"/>
      <c r="G26" s="5"/>
      <c r="H26" s="4"/>
      <c r="I26" s="5"/>
      <c r="J26" s="4"/>
      <c r="K26" s="4"/>
      <c r="L26" s="4"/>
      <c r="M26" s="4"/>
      <c r="N26" s="4"/>
      <c r="O26" s="4"/>
      <c r="P26" s="4"/>
    </row>
    <row r="27" ht="15">
      <c r="B27" s="2" t="s">
        <v>166</v>
      </c>
    </row>
    <row r="29" ht="15">
      <c r="B29" s="2" t="s">
        <v>169</v>
      </c>
    </row>
  </sheetData>
  <sheetProtection/>
  <mergeCells count="5">
    <mergeCell ref="A8:P8"/>
    <mergeCell ref="A3:P3"/>
    <mergeCell ref="A4:P4"/>
    <mergeCell ref="A6:P6"/>
    <mergeCell ref="A7:P7"/>
  </mergeCells>
  <printOptions horizontalCentered="1"/>
  <pageMargins left="0.75" right="0.75" top="1" bottom="0.25" header="0" footer="0"/>
  <pageSetup horizontalDpi="600" verticalDpi="6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defaultGridColor="0" zoomScalePageLayoutView="0" colorId="8" workbookViewId="0" topLeftCell="A1">
      <selection activeCell="A5" sqref="A5:N5"/>
    </sheetView>
  </sheetViews>
  <sheetFormatPr defaultColWidth="8.88671875" defaultRowHeight="15"/>
  <cols>
    <col min="1" max="1" width="14.10546875" style="0" customWidth="1"/>
    <col min="2" max="2" width="8.77734375" style="0" customWidth="1"/>
    <col min="3" max="3" width="9.5546875" style="0" customWidth="1"/>
    <col min="4" max="4" width="6.10546875" style="0" customWidth="1"/>
    <col min="5" max="5" width="5.4453125" style="0" customWidth="1"/>
    <col min="6" max="6" width="5.5546875" style="0" customWidth="1"/>
    <col min="7" max="8" width="6.21484375" style="0" customWidth="1"/>
    <col min="9" max="9" width="7.88671875" style="0" customWidth="1"/>
    <col min="10" max="11" width="6.10546875" style="0" customWidth="1"/>
    <col min="12" max="13" width="7.10546875" style="0" customWidth="1"/>
    <col min="14" max="14" width="5.5546875" style="0" customWidth="1"/>
  </cols>
  <sheetData>
    <row r="1" spans="1:14" ht="18.75" customHeight="1">
      <c r="A1" s="20" t="s">
        <v>98</v>
      </c>
      <c r="B1" s="20"/>
      <c r="C1" s="20"/>
      <c r="D1" s="20"/>
      <c r="E1" s="20"/>
      <c r="F1" s="20"/>
      <c r="G1" s="20"/>
      <c r="H1" s="20"/>
      <c r="I1" s="20"/>
      <c r="J1" s="21"/>
      <c r="K1" s="21"/>
      <c r="L1" s="21"/>
      <c r="M1" s="21"/>
      <c r="N1" s="21"/>
    </row>
    <row r="2" spans="1:14" ht="18.75" customHeight="1">
      <c r="A2" s="20" t="s">
        <v>167</v>
      </c>
      <c r="B2" s="20"/>
      <c r="C2" s="20"/>
      <c r="D2" s="20"/>
      <c r="E2" s="20"/>
      <c r="F2" s="20"/>
      <c r="G2" s="20"/>
      <c r="H2" s="20"/>
      <c r="I2" s="20"/>
      <c r="J2" s="21"/>
      <c r="K2" s="21"/>
      <c r="L2" s="21"/>
      <c r="M2" s="21"/>
      <c r="N2" s="21"/>
    </row>
    <row r="3" spans="1:9" ht="18.75">
      <c r="A3" s="1"/>
      <c r="B3" s="11"/>
      <c r="C3" s="11"/>
      <c r="D3" s="11"/>
      <c r="E3" s="11"/>
      <c r="F3" s="11"/>
      <c r="G3" s="11"/>
      <c r="H3" s="11"/>
      <c r="I3" s="11"/>
    </row>
    <row r="4" spans="1:14" ht="15">
      <c r="A4" s="18" t="s">
        <v>176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21"/>
      <c r="M4" s="21"/>
      <c r="N4" s="21"/>
    </row>
    <row r="5" spans="1:14" ht="16.5" customHeight="1">
      <c r="A5" s="18" t="s">
        <v>158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1"/>
      <c r="M5" s="21"/>
      <c r="N5" s="21"/>
    </row>
    <row r="6" spans="1:16" ht="16.5" customHeight="1">
      <c r="A6" s="18" t="s">
        <v>15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1"/>
      <c r="P6" s="11"/>
    </row>
    <row r="8" spans="1:14" s="9" customFormat="1" ht="22.5" customHeight="1">
      <c r="A8" s="3" t="s">
        <v>10</v>
      </c>
      <c r="B8" s="8" t="s">
        <v>0</v>
      </c>
      <c r="C8" s="8" t="s">
        <v>160</v>
      </c>
      <c r="D8" s="8" t="s">
        <v>1</v>
      </c>
      <c r="E8" s="3" t="s">
        <v>2</v>
      </c>
      <c r="F8" s="8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164</v>
      </c>
      <c r="L8" s="8" t="s">
        <v>7</v>
      </c>
      <c r="M8" s="8" t="s">
        <v>159</v>
      </c>
      <c r="N8" s="3" t="s">
        <v>8</v>
      </c>
    </row>
    <row r="9" spans="1:14" ht="15">
      <c r="A9" s="4" t="s">
        <v>65</v>
      </c>
      <c r="B9" s="5">
        <f aca="true" t="shared" si="0" ref="B9:B19">SUM(C9:N9)</f>
        <v>175</v>
      </c>
      <c r="C9" s="4"/>
      <c r="D9" s="5"/>
      <c r="E9" s="4"/>
      <c r="F9" s="5">
        <v>3</v>
      </c>
      <c r="G9" s="5"/>
      <c r="H9" s="4"/>
      <c r="I9" s="5"/>
      <c r="J9" s="4"/>
      <c r="K9" s="4">
        <v>23</v>
      </c>
      <c r="L9" s="4"/>
      <c r="M9" s="4">
        <v>149</v>
      </c>
      <c r="N9" s="4"/>
    </row>
    <row r="10" spans="1:14" ht="15">
      <c r="A10" s="4" t="s">
        <v>66</v>
      </c>
      <c r="B10" s="5">
        <f t="shared" si="0"/>
        <v>244</v>
      </c>
      <c r="C10" s="4"/>
      <c r="D10" s="5"/>
      <c r="E10" s="4"/>
      <c r="F10" s="5">
        <v>3</v>
      </c>
      <c r="G10" s="5"/>
      <c r="H10" s="4"/>
      <c r="I10" s="5">
        <v>2</v>
      </c>
      <c r="J10" s="4"/>
      <c r="K10" s="4">
        <v>45</v>
      </c>
      <c r="L10" s="4"/>
      <c r="M10" s="4">
        <v>193</v>
      </c>
      <c r="N10" s="4">
        <v>1</v>
      </c>
    </row>
    <row r="11" spans="1:14" ht="15">
      <c r="A11" s="4" t="s">
        <v>67</v>
      </c>
      <c r="B11" s="5">
        <f t="shared" si="0"/>
        <v>3990</v>
      </c>
      <c r="C11" s="4">
        <v>27</v>
      </c>
      <c r="D11" s="5">
        <v>1</v>
      </c>
      <c r="E11" s="4">
        <v>1</v>
      </c>
      <c r="F11" s="5">
        <v>1</v>
      </c>
      <c r="G11" s="5"/>
      <c r="H11" s="4"/>
      <c r="I11" s="5">
        <v>2</v>
      </c>
      <c r="J11" s="4"/>
      <c r="K11" s="4">
        <v>255</v>
      </c>
      <c r="L11" s="4">
        <v>17</v>
      </c>
      <c r="M11" s="4">
        <v>3677</v>
      </c>
      <c r="N11" s="4">
        <f>SUM(58-17-2-1-1-1-27)</f>
        <v>9</v>
      </c>
    </row>
    <row r="12" spans="1:14" ht="15">
      <c r="A12" s="4" t="s">
        <v>68</v>
      </c>
      <c r="B12" s="5">
        <f t="shared" si="0"/>
        <v>541</v>
      </c>
      <c r="C12" s="4">
        <v>2</v>
      </c>
      <c r="D12" s="5">
        <v>1</v>
      </c>
      <c r="E12" s="4"/>
      <c r="F12" s="5">
        <v>1</v>
      </c>
      <c r="G12" s="5"/>
      <c r="H12" s="4"/>
      <c r="I12" s="5"/>
      <c r="J12" s="4"/>
      <c r="K12" s="4">
        <v>37</v>
      </c>
      <c r="L12" s="4"/>
      <c r="M12" s="4">
        <v>499</v>
      </c>
      <c r="N12" s="4">
        <v>1</v>
      </c>
    </row>
    <row r="13" spans="1:14" ht="15">
      <c r="A13" s="4" t="s">
        <v>69</v>
      </c>
      <c r="B13" s="5">
        <f t="shared" si="0"/>
        <v>88</v>
      </c>
      <c r="C13" s="4"/>
      <c r="D13" s="5"/>
      <c r="E13" s="4"/>
      <c r="F13" s="5"/>
      <c r="G13" s="5"/>
      <c r="H13" s="4"/>
      <c r="I13" s="5"/>
      <c r="J13" s="4"/>
      <c r="K13" s="4">
        <v>27</v>
      </c>
      <c r="L13" s="4"/>
      <c r="M13" s="4">
        <v>61</v>
      </c>
      <c r="N13" s="4"/>
    </row>
    <row r="14" spans="1:14" ht="15">
      <c r="A14" s="4" t="s">
        <v>60</v>
      </c>
      <c r="B14" s="5">
        <f t="shared" si="0"/>
        <v>900</v>
      </c>
      <c r="C14" s="4">
        <v>4</v>
      </c>
      <c r="D14" s="5"/>
      <c r="E14" s="4"/>
      <c r="F14" s="5">
        <v>29</v>
      </c>
      <c r="G14" s="5"/>
      <c r="H14" s="4">
        <v>1</v>
      </c>
      <c r="I14" s="5">
        <v>3</v>
      </c>
      <c r="J14" s="4"/>
      <c r="K14" s="4">
        <v>65</v>
      </c>
      <c r="L14" s="4"/>
      <c r="M14" s="4">
        <v>793</v>
      </c>
      <c r="N14" s="4">
        <v>5</v>
      </c>
    </row>
    <row r="15" spans="1:14" ht="15">
      <c r="A15" s="4" t="s">
        <v>70</v>
      </c>
      <c r="B15" s="5">
        <f t="shared" si="0"/>
        <v>705</v>
      </c>
      <c r="C15" s="4">
        <v>349</v>
      </c>
      <c r="D15" s="5"/>
      <c r="E15" s="4"/>
      <c r="F15" s="5">
        <v>1</v>
      </c>
      <c r="G15" s="5"/>
      <c r="H15" s="4"/>
      <c r="I15" s="5"/>
      <c r="J15" s="4"/>
      <c r="K15" s="4">
        <v>37</v>
      </c>
      <c r="L15" s="4"/>
      <c r="M15" s="4">
        <v>318</v>
      </c>
      <c r="N15" s="4"/>
    </row>
    <row r="16" spans="1:14" ht="15">
      <c r="A16" s="4" t="s">
        <v>71</v>
      </c>
      <c r="B16" s="5">
        <f t="shared" si="0"/>
        <v>305</v>
      </c>
      <c r="C16" s="4"/>
      <c r="D16" s="5"/>
      <c r="E16" s="4"/>
      <c r="F16" s="5">
        <v>7</v>
      </c>
      <c r="G16" s="5"/>
      <c r="H16" s="4"/>
      <c r="I16" s="5">
        <v>1</v>
      </c>
      <c r="J16" s="4"/>
      <c r="K16" s="4">
        <v>33</v>
      </c>
      <c r="L16" s="4"/>
      <c r="M16" s="4">
        <v>262</v>
      </c>
      <c r="N16" s="4">
        <v>2</v>
      </c>
    </row>
    <row r="17" spans="1:14" ht="15">
      <c r="A17" s="4" t="s">
        <v>62</v>
      </c>
      <c r="B17" s="5">
        <f t="shared" si="0"/>
        <v>4762</v>
      </c>
      <c r="C17" s="4">
        <v>3343</v>
      </c>
      <c r="D17" s="5"/>
      <c r="E17" s="4"/>
      <c r="F17" s="5">
        <v>4</v>
      </c>
      <c r="G17" s="5">
        <v>9</v>
      </c>
      <c r="H17" s="4"/>
      <c r="I17" s="5">
        <v>1</v>
      </c>
      <c r="J17" s="4"/>
      <c r="K17" s="4">
        <v>24</v>
      </c>
      <c r="L17" s="4"/>
      <c r="M17" s="4">
        <v>778</v>
      </c>
      <c r="N17" s="4">
        <f>SUM(3960-1-9-4-3343)</f>
        <v>603</v>
      </c>
    </row>
    <row r="18" spans="1:14" ht="15">
      <c r="A18" s="4" t="s">
        <v>72</v>
      </c>
      <c r="B18" s="5">
        <f t="shared" si="0"/>
        <v>246</v>
      </c>
      <c r="C18" s="4">
        <v>1</v>
      </c>
      <c r="D18" s="5"/>
      <c r="E18" s="4"/>
      <c r="F18" s="5">
        <v>14</v>
      </c>
      <c r="G18" s="5"/>
      <c r="H18" s="4"/>
      <c r="I18" s="5"/>
      <c r="J18" s="4"/>
      <c r="K18" s="4">
        <v>32</v>
      </c>
      <c r="L18" s="4"/>
      <c r="M18" s="4">
        <v>199</v>
      </c>
      <c r="N18" s="4"/>
    </row>
    <row r="19" spans="1:14" ht="15">
      <c r="A19" s="4" t="s">
        <v>73</v>
      </c>
      <c r="B19" s="5">
        <f t="shared" si="0"/>
        <v>194</v>
      </c>
      <c r="C19" s="4"/>
      <c r="D19" s="5"/>
      <c r="E19" s="4"/>
      <c r="F19" s="5">
        <v>1</v>
      </c>
      <c r="G19" s="5"/>
      <c r="H19" s="4"/>
      <c r="I19" s="5">
        <v>23</v>
      </c>
      <c r="J19" s="4"/>
      <c r="K19" s="4">
        <v>24</v>
      </c>
      <c r="L19" s="4"/>
      <c r="M19" s="4">
        <v>146</v>
      </c>
      <c r="N19" s="4"/>
    </row>
    <row r="20" spans="1:14" ht="15">
      <c r="A20" s="4"/>
      <c r="B20" s="5"/>
      <c r="C20" s="4"/>
      <c r="D20" s="5"/>
      <c r="E20" s="4"/>
      <c r="F20" s="5"/>
      <c r="G20" s="5"/>
      <c r="H20" s="4"/>
      <c r="I20" s="5"/>
      <c r="J20" s="4"/>
      <c r="K20" s="4"/>
      <c r="L20" s="4"/>
      <c r="M20" s="4"/>
      <c r="N20" s="4"/>
    </row>
    <row r="21" spans="1:14" ht="18">
      <c r="A21" s="12" t="s">
        <v>31</v>
      </c>
      <c r="B21" s="5"/>
      <c r="C21" s="4"/>
      <c r="D21" s="5"/>
      <c r="E21" s="4"/>
      <c r="F21" s="5"/>
      <c r="G21" s="5"/>
      <c r="H21" s="4"/>
      <c r="I21" s="5"/>
      <c r="J21" s="4"/>
      <c r="K21" s="4"/>
      <c r="L21" s="4"/>
      <c r="M21" s="4"/>
      <c r="N21" s="4"/>
    </row>
    <row r="22" spans="1:14" ht="15">
      <c r="A22" s="4" t="s">
        <v>74</v>
      </c>
      <c r="B22" s="5">
        <f aca="true" t="shared" si="1" ref="B22:B28">SUM(C22:N22)</f>
        <v>6873</v>
      </c>
      <c r="C22" s="4">
        <f>SUM(127+404)</f>
        <v>531</v>
      </c>
      <c r="D22" s="5">
        <v>1</v>
      </c>
      <c r="E22" s="4"/>
      <c r="F22" s="5">
        <v>2</v>
      </c>
      <c r="G22" s="5"/>
      <c r="H22" s="4"/>
      <c r="I22" s="5">
        <v>38</v>
      </c>
      <c r="J22" s="4"/>
      <c r="K22" s="4">
        <v>246</v>
      </c>
      <c r="L22" s="4"/>
      <c r="M22" s="4">
        <v>6021</v>
      </c>
      <c r="N22" s="4">
        <f>SUM(606-38-2-1-531)</f>
        <v>34</v>
      </c>
    </row>
    <row r="23" spans="1:14" ht="15">
      <c r="A23" s="4" t="s">
        <v>75</v>
      </c>
      <c r="B23" s="5">
        <f t="shared" si="1"/>
        <v>650</v>
      </c>
      <c r="C23" s="4">
        <v>1</v>
      </c>
      <c r="D23" s="5"/>
      <c r="E23" s="4"/>
      <c r="F23" s="5"/>
      <c r="G23" s="5"/>
      <c r="H23" s="4"/>
      <c r="I23" s="5"/>
      <c r="J23" s="4"/>
      <c r="K23" s="4">
        <v>36</v>
      </c>
      <c r="L23" s="4"/>
      <c r="M23" s="4">
        <v>613</v>
      </c>
      <c r="N23" s="4"/>
    </row>
    <row r="24" spans="1:14" ht="15">
      <c r="A24" s="4" t="s">
        <v>76</v>
      </c>
      <c r="B24" s="5">
        <f t="shared" si="1"/>
        <v>58</v>
      </c>
      <c r="C24" s="4"/>
      <c r="D24" s="5"/>
      <c r="E24" s="4"/>
      <c r="F24" s="5">
        <v>1</v>
      </c>
      <c r="G24" s="5"/>
      <c r="H24" s="4"/>
      <c r="I24" s="5"/>
      <c r="J24" s="4"/>
      <c r="K24" s="4">
        <v>20</v>
      </c>
      <c r="L24" s="4"/>
      <c r="M24" s="4">
        <v>37</v>
      </c>
      <c r="N24" s="4"/>
    </row>
    <row r="25" spans="1:14" ht="15">
      <c r="A25" s="4" t="s">
        <v>16</v>
      </c>
      <c r="B25" s="5">
        <f t="shared" si="1"/>
        <v>115</v>
      </c>
      <c r="C25" s="4"/>
      <c r="D25" s="5"/>
      <c r="E25" s="4"/>
      <c r="F25" s="5"/>
      <c r="G25" s="5"/>
      <c r="H25" s="4"/>
      <c r="I25" s="5"/>
      <c r="J25" s="4"/>
      <c r="K25" s="4">
        <v>20</v>
      </c>
      <c r="L25" s="4"/>
      <c r="M25" s="4">
        <v>94</v>
      </c>
      <c r="N25" s="4">
        <v>1</v>
      </c>
    </row>
    <row r="26" spans="1:14" ht="15">
      <c r="A26" s="4" t="s">
        <v>77</v>
      </c>
      <c r="B26" s="5">
        <f t="shared" si="1"/>
        <v>479</v>
      </c>
      <c r="C26" s="4"/>
      <c r="D26" s="5"/>
      <c r="E26" s="4"/>
      <c r="F26" s="5"/>
      <c r="G26" s="5"/>
      <c r="H26" s="4"/>
      <c r="I26" s="5"/>
      <c r="J26" s="4"/>
      <c r="K26" s="4">
        <v>31</v>
      </c>
      <c r="L26" s="4"/>
      <c r="M26" s="4">
        <v>448</v>
      </c>
      <c r="N26" s="4"/>
    </row>
    <row r="27" spans="1:14" ht="15">
      <c r="A27" s="4" t="s">
        <v>78</v>
      </c>
      <c r="B27" s="5">
        <f t="shared" si="1"/>
        <v>828</v>
      </c>
      <c r="C27" s="4">
        <v>4</v>
      </c>
      <c r="D27" s="5"/>
      <c r="E27" s="4"/>
      <c r="F27" s="5">
        <v>1</v>
      </c>
      <c r="G27" s="5">
        <v>58</v>
      </c>
      <c r="H27" s="4"/>
      <c r="I27" s="5"/>
      <c r="J27" s="4"/>
      <c r="K27" s="4">
        <v>94</v>
      </c>
      <c r="L27" s="4">
        <v>25</v>
      </c>
      <c r="M27" s="4">
        <v>646</v>
      </c>
      <c r="N27" s="4"/>
    </row>
    <row r="28" spans="1:14" ht="15">
      <c r="A28" s="4" t="s">
        <v>79</v>
      </c>
      <c r="B28" s="5">
        <f t="shared" si="1"/>
        <v>2586</v>
      </c>
      <c r="C28" s="4">
        <v>463</v>
      </c>
      <c r="D28" s="5"/>
      <c r="E28" s="4"/>
      <c r="F28" s="5">
        <v>2</v>
      </c>
      <c r="G28" s="5">
        <v>16</v>
      </c>
      <c r="H28" s="4"/>
      <c r="I28" s="5">
        <v>1</v>
      </c>
      <c r="J28" s="4"/>
      <c r="K28" s="4">
        <v>100</v>
      </c>
      <c r="L28" s="4">
        <v>15</v>
      </c>
      <c r="M28" s="4">
        <v>1980</v>
      </c>
      <c r="N28" s="4">
        <f>SUM(506-15-1-16-2-463)</f>
        <v>9</v>
      </c>
    </row>
    <row r="29" spans="1:14" ht="15">
      <c r="A29" s="4"/>
      <c r="B29" s="5"/>
      <c r="C29" s="4"/>
      <c r="D29" s="5"/>
      <c r="E29" s="4"/>
      <c r="F29" s="5"/>
      <c r="G29" s="5"/>
      <c r="H29" s="4"/>
      <c r="I29" s="5"/>
      <c r="J29" s="4"/>
      <c r="K29" s="4"/>
      <c r="L29" s="4"/>
      <c r="M29" s="4"/>
      <c r="N29" s="4"/>
    </row>
    <row r="30" spans="1:14" ht="15">
      <c r="A30" s="4" t="s">
        <v>9</v>
      </c>
      <c r="B30" s="5">
        <f>SUM(B9:B28)</f>
        <v>23739</v>
      </c>
      <c r="C30" s="4"/>
      <c r="D30" s="5"/>
      <c r="E30" s="4"/>
      <c r="F30" s="5"/>
      <c r="G30" s="5"/>
      <c r="H30" s="4"/>
      <c r="I30" s="5"/>
      <c r="J30" s="4"/>
      <c r="K30" s="4"/>
      <c r="L30" s="4"/>
      <c r="M30" s="4"/>
      <c r="N30" s="4"/>
    </row>
    <row r="32" ht="15">
      <c r="B32" s="2" t="s">
        <v>166</v>
      </c>
    </row>
    <row r="34" ht="15">
      <c r="B34" s="2" t="s">
        <v>169</v>
      </c>
    </row>
  </sheetData>
  <sheetProtection/>
  <mergeCells count="5">
    <mergeCell ref="A6:N6"/>
    <mergeCell ref="A1:N1"/>
    <mergeCell ref="A2:N2"/>
    <mergeCell ref="A4:N4"/>
    <mergeCell ref="A5:N5"/>
  </mergeCells>
  <printOptions horizontalCentered="1"/>
  <pageMargins left="0.25" right="0.25" top="1" bottom="1" header="0.5" footer="0.5"/>
  <pageSetup horizontalDpi="600" verticalDpi="600" orientation="landscape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5" sqref="A5:M5"/>
    </sheetView>
  </sheetViews>
  <sheetFormatPr defaultColWidth="8.88671875" defaultRowHeight="15"/>
  <cols>
    <col min="1" max="1" width="12.99609375" style="0" customWidth="1"/>
    <col min="2" max="2" width="8.4453125" style="0" customWidth="1"/>
    <col min="3" max="3" width="9.4453125" style="0" customWidth="1"/>
    <col min="4" max="4" width="6.6640625" style="0" customWidth="1"/>
    <col min="5" max="5" width="5.77734375" style="0" customWidth="1"/>
    <col min="6" max="6" width="6.21484375" style="0" customWidth="1"/>
    <col min="7" max="7" width="5.99609375" style="0" customWidth="1"/>
    <col min="8" max="8" width="7.99609375" style="0" customWidth="1"/>
    <col min="9" max="9" width="5.77734375" style="0" customWidth="1"/>
    <col min="10" max="10" width="6.6640625" style="0" customWidth="1"/>
    <col min="11" max="11" width="7.3359375" style="0" customWidth="1"/>
    <col min="13" max="13" width="6.21484375" style="0" customWidth="1"/>
  </cols>
  <sheetData>
    <row r="1" spans="1:13" ht="18.75" customHeight="1">
      <c r="A1" s="20" t="s">
        <v>97</v>
      </c>
      <c r="B1" s="20"/>
      <c r="C1" s="20"/>
      <c r="D1" s="20"/>
      <c r="E1" s="20"/>
      <c r="F1" s="20"/>
      <c r="G1" s="20"/>
      <c r="H1" s="20"/>
      <c r="I1" s="20"/>
      <c r="J1" s="20"/>
      <c r="K1" s="21"/>
      <c r="L1" s="21"/>
      <c r="M1" s="21"/>
    </row>
    <row r="2" spans="1:13" ht="18.75" customHeight="1">
      <c r="A2" s="20" t="s">
        <v>165</v>
      </c>
      <c r="B2" s="20"/>
      <c r="C2" s="20"/>
      <c r="D2" s="20"/>
      <c r="E2" s="20"/>
      <c r="F2" s="20"/>
      <c r="G2" s="20"/>
      <c r="H2" s="20"/>
      <c r="I2" s="20"/>
      <c r="J2" s="20"/>
      <c r="K2" s="21"/>
      <c r="L2" s="21"/>
      <c r="M2" s="21"/>
    </row>
    <row r="3" ht="18.75">
      <c r="A3" s="1"/>
    </row>
    <row r="4" spans="1:13" ht="15">
      <c r="A4" s="18" t="s">
        <v>177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5">
      <c r="A5" s="18" t="s">
        <v>14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5">
      <c r="A6" s="18" t="s">
        <v>15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8" spans="1:13" s="9" customFormat="1" ht="22.5">
      <c r="A8" s="3" t="s">
        <v>10</v>
      </c>
      <c r="B8" s="8" t="s">
        <v>0</v>
      </c>
      <c r="C8" s="8" t="s">
        <v>160</v>
      </c>
      <c r="D8" s="3" t="s">
        <v>2</v>
      </c>
      <c r="E8" s="8" t="s">
        <v>11</v>
      </c>
      <c r="F8" s="3" t="s">
        <v>3</v>
      </c>
      <c r="G8" s="3" t="s">
        <v>4</v>
      </c>
      <c r="H8" s="3" t="s">
        <v>5</v>
      </c>
      <c r="I8" s="3" t="s">
        <v>6</v>
      </c>
      <c r="J8" s="3" t="s">
        <v>164</v>
      </c>
      <c r="K8" s="8" t="s">
        <v>7</v>
      </c>
      <c r="L8" s="8" t="s">
        <v>159</v>
      </c>
      <c r="M8" s="3" t="s">
        <v>8</v>
      </c>
    </row>
    <row r="9" spans="1:13" ht="15">
      <c r="A9" s="4" t="s">
        <v>80</v>
      </c>
      <c r="B9" s="5">
        <f aca="true" t="shared" si="0" ref="B9:B26">SUM(C9:M9)</f>
        <v>1227</v>
      </c>
      <c r="C9" s="4"/>
      <c r="D9" s="4"/>
      <c r="E9" s="5"/>
      <c r="F9" s="5">
        <v>4</v>
      </c>
      <c r="G9" s="4"/>
      <c r="H9" s="5"/>
      <c r="I9" s="4"/>
      <c r="J9" s="4">
        <v>62</v>
      </c>
      <c r="K9" s="4"/>
      <c r="L9" s="4">
        <v>1160</v>
      </c>
      <c r="M9" s="4">
        <v>1</v>
      </c>
    </row>
    <row r="10" spans="1:13" ht="15">
      <c r="A10" s="4" t="s">
        <v>81</v>
      </c>
      <c r="B10" s="5">
        <f t="shared" si="0"/>
        <v>164</v>
      </c>
      <c r="C10" s="4">
        <v>1</v>
      </c>
      <c r="D10" s="4"/>
      <c r="E10" s="5">
        <v>1</v>
      </c>
      <c r="F10" s="5">
        <v>35</v>
      </c>
      <c r="G10" s="4"/>
      <c r="H10" s="5"/>
      <c r="I10" s="4"/>
      <c r="J10" s="4">
        <v>26</v>
      </c>
      <c r="K10" s="4"/>
      <c r="L10" s="4">
        <v>101</v>
      </c>
      <c r="M10" s="4"/>
    </row>
    <row r="11" spans="1:13" ht="15">
      <c r="A11" s="4" t="s">
        <v>82</v>
      </c>
      <c r="B11" s="5">
        <f t="shared" si="0"/>
        <v>848</v>
      </c>
      <c r="C11" s="4">
        <v>2</v>
      </c>
      <c r="D11" s="4"/>
      <c r="E11" s="5">
        <v>1</v>
      </c>
      <c r="F11" s="5">
        <v>33</v>
      </c>
      <c r="G11" s="4"/>
      <c r="H11" s="5">
        <v>1</v>
      </c>
      <c r="I11" s="4"/>
      <c r="J11" s="4">
        <v>82</v>
      </c>
      <c r="K11" s="4"/>
      <c r="L11" s="4">
        <v>728</v>
      </c>
      <c r="M11" s="4">
        <v>1</v>
      </c>
    </row>
    <row r="12" spans="1:13" ht="15">
      <c r="A12" s="4" t="s">
        <v>66</v>
      </c>
      <c r="B12" s="5">
        <f t="shared" si="0"/>
        <v>244</v>
      </c>
      <c r="C12" s="4"/>
      <c r="D12" s="4"/>
      <c r="E12" s="5">
        <v>3</v>
      </c>
      <c r="F12" s="5"/>
      <c r="G12" s="4"/>
      <c r="H12" s="5">
        <v>2</v>
      </c>
      <c r="I12" s="4"/>
      <c r="J12" s="4">
        <v>45</v>
      </c>
      <c r="K12" s="4"/>
      <c r="L12" s="4">
        <v>193</v>
      </c>
      <c r="M12" s="4">
        <v>1</v>
      </c>
    </row>
    <row r="13" spans="1:13" ht="15">
      <c r="A13" s="4" t="s">
        <v>83</v>
      </c>
      <c r="B13" s="5">
        <f t="shared" si="0"/>
        <v>109</v>
      </c>
      <c r="C13" s="4"/>
      <c r="D13" s="4"/>
      <c r="E13" s="5">
        <v>2</v>
      </c>
      <c r="F13" s="5"/>
      <c r="G13" s="4"/>
      <c r="H13" s="5"/>
      <c r="I13" s="4"/>
      <c r="J13" s="4">
        <v>25</v>
      </c>
      <c r="K13" s="4"/>
      <c r="L13" s="4">
        <v>82</v>
      </c>
      <c r="M13" s="4"/>
    </row>
    <row r="14" spans="1:13" ht="15">
      <c r="A14" s="4" t="s">
        <v>84</v>
      </c>
      <c r="B14" s="5">
        <f t="shared" si="0"/>
        <v>419</v>
      </c>
      <c r="C14" s="4"/>
      <c r="D14" s="4"/>
      <c r="E14" s="5">
        <v>2</v>
      </c>
      <c r="F14" s="5"/>
      <c r="G14" s="4"/>
      <c r="H14" s="5"/>
      <c r="I14" s="4"/>
      <c r="J14" s="4">
        <v>59</v>
      </c>
      <c r="K14" s="4"/>
      <c r="L14" s="4">
        <v>358</v>
      </c>
      <c r="M14" s="4"/>
    </row>
    <row r="15" spans="1:13" ht="15">
      <c r="A15" s="4" t="s">
        <v>85</v>
      </c>
      <c r="B15" s="5">
        <f t="shared" si="0"/>
        <v>166</v>
      </c>
      <c r="C15" s="4"/>
      <c r="D15" s="4"/>
      <c r="E15" s="5">
        <v>4</v>
      </c>
      <c r="F15" s="5"/>
      <c r="G15" s="4"/>
      <c r="H15" s="5">
        <v>2</v>
      </c>
      <c r="I15" s="4"/>
      <c r="J15" s="4">
        <v>40</v>
      </c>
      <c r="K15" s="4"/>
      <c r="L15" s="4">
        <v>120</v>
      </c>
      <c r="M15" s="4"/>
    </row>
    <row r="16" spans="1:13" ht="15">
      <c r="A16" s="4" t="s">
        <v>86</v>
      </c>
      <c r="B16" s="5">
        <f t="shared" si="0"/>
        <v>85</v>
      </c>
      <c r="C16" s="4"/>
      <c r="D16" s="4"/>
      <c r="E16" s="5">
        <v>1</v>
      </c>
      <c r="F16" s="5"/>
      <c r="G16" s="4"/>
      <c r="H16" s="5"/>
      <c r="I16" s="4"/>
      <c r="J16" s="4">
        <v>14</v>
      </c>
      <c r="K16" s="4"/>
      <c r="L16" s="4">
        <v>70</v>
      </c>
      <c r="M16" s="4"/>
    </row>
    <row r="17" spans="1:13" ht="15">
      <c r="A17" s="4" t="s">
        <v>87</v>
      </c>
      <c r="B17" s="5">
        <f t="shared" si="0"/>
        <v>414</v>
      </c>
      <c r="C17" s="4"/>
      <c r="D17" s="4"/>
      <c r="E17" s="5"/>
      <c r="F17" s="5"/>
      <c r="G17" s="4"/>
      <c r="H17" s="5"/>
      <c r="I17" s="4"/>
      <c r="J17" s="4">
        <v>33</v>
      </c>
      <c r="K17" s="4"/>
      <c r="L17" s="4">
        <v>380</v>
      </c>
      <c r="M17" s="4">
        <v>1</v>
      </c>
    </row>
    <row r="18" spans="1:13" ht="15">
      <c r="A18" s="4" t="s">
        <v>16</v>
      </c>
      <c r="B18" s="5">
        <f t="shared" si="0"/>
        <v>651</v>
      </c>
      <c r="C18" s="4"/>
      <c r="D18" s="4"/>
      <c r="E18" s="5">
        <v>9</v>
      </c>
      <c r="F18" s="5">
        <v>13</v>
      </c>
      <c r="G18" s="4"/>
      <c r="H18" s="5">
        <v>1</v>
      </c>
      <c r="I18" s="4"/>
      <c r="J18" s="4">
        <v>95</v>
      </c>
      <c r="K18" s="4"/>
      <c r="L18" s="4">
        <v>532</v>
      </c>
      <c r="M18" s="4">
        <v>1</v>
      </c>
    </row>
    <row r="19" spans="1:13" ht="15">
      <c r="A19" s="4" t="s">
        <v>26</v>
      </c>
      <c r="B19" s="5">
        <f t="shared" si="0"/>
        <v>264</v>
      </c>
      <c r="C19" s="4"/>
      <c r="D19" s="4"/>
      <c r="E19" s="5"/>
      <c r="F19" s="5">
        <v>9</v>
      </c>
      <c r="G19" s="4"/>
      <c r="H19" s="5"/>
      <c r="I19" s="4"/>
      <c r="J19" s="4">
        <v>21</v>
      </c>
      <c r="K19" s="4"/>
      <c r="L19" s="4">
        <v>233</v>
      </c>
      <c r="M19" s="4">
        <v>1</v>
      </c>
    </row>
    <row r="20" spans="1:13" ht="15">
      <c r="A20" s="4" t="s">
        <v>88</v>
      </c>
      <c r="B20" s="5">
        <f t="shared" si="0"/>
        <v>373</v>
      </c>
      <c r="C20" s="4">
        <v>2</v>
      </c>
      <c r="D20" s="4"/>
      <c r="E20" s="5">
        <v>2</v>
      </c>
      <c r="F20" s="5"/>
      <c r="G20" s="4"/>
      <c r="H20" s="5">
        <v>2</v>
      </c>
      <c r="I20" s="4"/>
      <c r="J20" s="4">
        <v>70</v>
      </c>
      <c r="K20" s="4">
        <v>12</v>
      </c>
      <c r="L20" s="4">
        <v>284</v>
      </c>
      <c r="M20" s="4">
        <v>1</v>
      </c>
    </row>
    <row r="21" spans="1:13" ht="15">
      <c r="A21" s="4" t="s">
        <v>25</v>
      </c>
      <c r="B21" s="5">
        <f t="shared" si="0"/>
        <v>288</v>
      </c>
      <c r="C21" s="4">
        <v>17</v>
      </c>
      <c r="D21" s="4"/>
      <c r="E21" s="5"/>
      <c r="F21" s="5"/>
      <c r="G21" s="4"/>
      <c r="H21" s="5"/>
      <c r="I21" s="4"/>
      <c r="J21" s="4">
        <v>59</v>
      </c>
      <c r="K21" s="4"/>
      <c r="L21" s="4">
        <v>211</v>
      </c>
      <c r="M21" s="4">
        <v>1</v>
      </c>
    </row>
    <row r="22" spans="1:13" ht="15">
      <c r="A22" s="4" t="s">
        <v>89</v>
      </c>
      <c r="B22" s="5">
        <f t="shared" si="0"/>
        <v>239</v>
      </c>
      <c r="C22" s="4"/>
      <c r="D22" s="4"/>
      <c r="E22" s="5">
        <v>1</v>
      </c>
      <c r="F22" s="5"/>
      <c r="G22" s="4"/>
      <c r="H22" s="5"/>
      <c r="I22" s="4"/>
      <c r="J22" s="4">
        <v>20</v>
      </c>
      <c r="K22" s="4"/>
      <c r="L22" s="4">
        <v>218</v>
      </c>
      <c r="M22" s="4"/>
    </row>
    <row r="23" spans="1:13" ht="15">
      <c r="A23" s="4" t="s">
        <v>90</v>
      </c>
      <c r="B23" s="5">
        <f t="shared" si="0"/>
        <v>614</v>
      </c>
      <c r="C23" s="4">
        <v>64</v>
      </c>
      <c r="D23" s="4"/>
      <c r="E23" s="5">
        <v>4</v>
      </c>
      <c r="F23" s="5"/>
      <c r="G23" s="4"/>
      <c r="H23" s="5"/>
      <c r="I23" s="4"/>
      <c r="J23" s="4">
        <v>71</v>
      </c>
      <c r="K23" s="4"/>
      <c r="L23" s="4">
        <v>475</v>
      </c>
      <c r="M23" s="4"/>
    </row>
    <row r="24" spans="1:13" ht="15">
      <c r="A24" s="4" t="s">
        <v>91</v>
      </c>
      <c r="B24" s="5">
        <f t="shared" si="0"/>
        <v>305</v>
      </c>
      <c r="C24" s="4"/>
      <c r="D24" s="4"/>
      <c r="E24" s="5"/>
      <c r="F24" s="5"/>
      <c r="G24" s="4"/>
      <c r="H24" s="5"/>
      <c r="I24" s="4"/>
      <c r="J24" s="4">
        <v>47</v>
      </c>
      <c r="K24" s="4"/>
      <c r="L24" s="4">
        <v>258</v>
      </c>
      <c r="M24" s="4"/>
    </row>
    <row r="25" spans="1:13" ht="15">
      <c r="A25" s="4" t="s">
        <v>92</v>
      </c>
      <c r="B25" s="5">
        <f t="shared" si="0"/>
        <v>452</v>
      </c>
      <c r="C25" s="4">
        <v>2</v>
      </c>
      <c r="D25" s="4"/>
      <c r="E25" s="5">
        <v>9</v>
      </c>
      <c r="F25" s="5"/>
      <c r="G25" s="4"/>
      <c r="H25" s="5"/>
      <c r="I25" s="4"/>
      <c r="J25" s="4">
        <v>85</v>
      </c>
      <c r="K25" s="4"/>
      <c r="L25" s="4">
        <v>355</v>
      </c>
      <c r="M25" s="4">
        <v>1</v>
      </c>
    </row>
    <row r="26" spans="1:13" ht="15">
      <c r="A26" s="4" t="s">
        <v>93</v>
      </c>
      <c r="B26" s="5">
        <f t="shared" si="0"/>
        <v>322</v>
      </c>
      <c r="C26" s="4"/>
      <c r="D26" s="4"/>
      <c r="E26" s="5">
        <v>15</v>
      </c>
      <c r="F26" s="5"/>
      <c r="G26" s="4"/>
      <c r="H26" s="5"/>
      <c r="I26" s="4"/>
      <c r="J26" s="4">
        <v>52</v>
      </c>
      <c r="K26" s="4">
        <v>12</v>
      </c>
      <c r="L26" s="4">
        <v>243</v>
      </c>
      <c r="M26" s="4"/>
    </row>
    <row r="27" spans="1:13" ht="15">
      <c r="A27" s="4"/>
      <c r="B27" s="5"/>
      <c r="C27" s="4"/>
      <c r="D27" s="4"/>
      <c r="E27" s="5"/>
      <c r="F27" s="5"/>
      <c r="G27" s="4"/>
      <c r="H27" s="5"/>
      <c r="I27" s="4"/>
      <c r="J27" s="4"/>
      <c r="K27" s="4"/>
      <c r="L27" s="4"/>
      <c r="M27" s="4"/>
    </row>
    <row r="28" spans="1:13" ht="18">
      <c r="A28" s="12" t="s">
        <v>31</v>
      </c>
      <c r="B28" s="5"/>
      <c r="C28" s="4"/>
      <c r="D28" s="4"/>
      <c r="E28" s="5"/>
      <c r="F28" s="5"/>
      <c r="G28" s="4"/>
      <c r="H28" s="5"/>
      <c r="I28" s="4"/>
      <c r="J28" s="4"/>
      <c r="K28" s="4"/>
      <c r="L28" s="4"/>
      <c r="M28" s="4"/>
    </row>
    <row r="29" spans="1:13" ht="15">
      <c r="A29" s="4" t="s">
        <v>94</v>
      </c>
      <c r="B29" s="5">
        <f>SUM(C29:M29)</f>
        <v>1572</v>
      </c>
      <c r="C29" s="4">
        <v>761</v>
      </c>
      <c r="D29" s="4">
        <v>15</v>
      </c>
      <c r="E29" s="5">
        <v>3</v>
      </c>
      <c r="F29" s="5">
        <v>5</v>
      </c>
      <c r="G29" s="4">
        <v>4</v>
      </c>
      <c r="H29" s="5">
        <v>9</v>
      </c>
      <c r="I29" s="4">
        <v>12</v>
      </c>
      <c r="J29" s="4">
        <v>372</v>
      </c>
      <c r="K29" s="4">
        <v>53</v>
      </c>
      <c r="L29" s="4">
        <v>254</v>
      </c>
      <c r="M29" s="4">
        <f>SUM(946-53-12-9-4-5-3-15-761)</f>
        <v>84</v>
      </c>
    </row>
    <row r="30" spans="1:13" ht="15">
      <c r="A30" s="4" t="s">
        <v>95</v>
      </c>
      <c r="B30" s="5">
        <f>SUM(C30:M30)</f>
        <v>395</v>
      </c>
      <c r="C30" s="4">
        <v>13</v>
      </c>
      <c r="D30" s="4">
        <v>5</v>
      </c>
      <c r="E30" s="5">
        <v>3</v>
      </c>
      <c r="F30" s="5"/>
      <c r="G30" s="4"/>
      <c r="H30" s="5">
        <v>1</v>
      </c>
      <c r="I30" s="4"/>
      <c r="J30" s="4">
        <v>96</v>
      </c>
      <c r="K30" s="4">
        <v>19</v>
      </c>
      <c r="L30" s="4">
        <v>257</v>
      </c>
      <c r="M30" s="4">
        <v>1</v>
      </c>
    </row>
    <row r="31" spans="1:13" ht="15">
      <c r="A31" s="4" t="s">
        <v>96</v>
      </c>
      <c r="B31" s="5">
        <f>SUM(C31:M31)</f>
        <v>119</v>
      </c>
      <c r="C31" s="4">
        <v>1</v>
      </c>
      <c r="D31" s="4"/>
      <c r="E31" s="5"/>
      <c r="F31" s="5"/>
      <c r="G31" s="4"/>
      <c r="H31" s="5"/>
      <c r="I31" s="4"/>
      <c r="J31" s="4">
        <v>51</v>
      </c>
      <c r="K31" s="4">
        <v>13</v>
      </c>
      <c r="L31" s="4">
        <v>54</v>
      </c>
      <c r="M31" s="4"/>
    </row>
    <row r="32" spans="1:13" ht="15">
      <c r="A32" s="4"/>
      <c r="B32" s="5"/>
      <c r="C32" s="4"/>
      <c r="D32" s="4"/>
      <c r="E32" s="5"/>
      <c r="F32" s="5"/>
      <c r="G32" s="4"/>
      <c r="H32" s="5"/>
      <c r="I32" s="4"/>
      <c r="J32" s="4"/>
      <c r="K32" s="4"/>
      <c r="L32" s="4"/>
      <c r="M32" s="4"/>
    </row>
    <row r="33" spans="1:13" ht="15">
      <c r="A33" s="4" t="s">
        <v>9</v>
      </c>
      <c r="B33" s="5">
        <f>SUM(B9:B31)</f>
        <v>9270</v>
      </c>
      <c r="C33" s="4"/>
      <c r="D33" s="4"/>
      <c r="E33" s="5"/>
      <c r="F33" s="5"/>
      <c r="G33" s="4"/>
      <c r="H33" s="5"/>
      <c r="I33" s="4"/>
      <c r="J33" s="4"/>
      <c r="K33" s="4"/>
      <c r="L33" s="4"/>
      <c r="M33" s="4"/>
    </row>
    <row r="35" ht="15">
      <c r="B35" s="2" t="s">
        <v>166</v>
      </c>
    </row>
    <row r="36" ht="15">
      <c r="B36" s="2" t="s">
        <v>169</v>
      </c>
    </row>
  </sheetData>
  <sheetProtection/>
  <mergeCells count="5">
    <mergeCell ref="A6:M6"/>
    <mergeCell ref="A1:M1"/>
    <mergeCell ref="A2:M2"/>
    <mergeCell ref="A4:M4"/>
    <mergeCell ref="A5:M5"/>
  </mergeCells>
  <printOptions horizontalCentered="1"/>
  <pageMargins left="0.25" right="0.25" top="1" bottom="1" header="0.5" footer="0.5"/>
  <pageSetup horizontalDpi="600" verticalDpi="600" orientation="landscape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5" sqref="A5:N5"/>
    </sheetView>
  </sheetViews>
  <sheetFormatPr defaultColWidth="8.88671875" defaultRowHeight="15"/>
  <cols>
    <col min="1" max="1" width="12.5546875" style="0" customWidth="1"/>
    <col min="2" max="2" width="8.10546875" style="0" customWidth="1"/>
    <col min="3" max="3" width="6.99609375" style="0" customWidth="1"/>
    <col min="4" max="4" width="6.6640625" style="0" customWidth="1"/>
    <col min="5" max="5" width="4.99609375" style="0" customWidth="1"/>
    <col min="6" max="6" width="6.3359375" style="0" customWidth="1"/>
    <col min="7" max="7" width="5.88671875" style="0" customWidth="1"/>
    <col min="8" max="8" width="6.3359375" style="0" customWidth="1"/>
    <col min="9" max="9" width="7.4453125" style="0" customWidth="1"/>
    <col min="10" max="10" width="5.99609375" style="0" customWidth="1"/>
    <col min="11" max="11" width="6.99609375" style="0" customWidth="1"/>
    <col min="12" max="13" width="7.5546875" style="0" customWidth="1"/>
    <col min="14" max="14" width="6.4453125" style="0" customWidth="1"/>
  </cols>
  <sheetData>
    <row r="1" spans="1:14" ht="18.75" customHeight="1">
      <c r="A1" s="20" t="s">
        <v>118</v>
      </c>
      <c r="B1" s="20"/>
      <c r="C1" s="20"/>
      <c r="D1" s="20"/>
      <c r="E1" s="20"/>
      <c r="F1" s="20"/>
      <c r="G1" s="20"/>
      <c r="H1" s="20"/>
      <c r="I1" s="20"/>
      <c r="J1" s="21"/>
      <c r="K1" s="21"/>
      <c r="L1" s="21"/>
      <c r="M1" s="21"/>
      <c r="N1" s="21"/>
    </row>
    <row r="2" spans="1:14" ht="18.75" customHeight="1">
      <c r="A2" s="20" t="s">
        <v>165</v>
      </c>
      <c r="B2" s="20"/>
      <c r="C2" s="20"/>
      <c r="D2" s="20"/>
      <c r="E2" s="20"/>
      <c r="F2" s="20"/>
      <c r="G2" s="20"/>
      <c r="H2" s="20"/>
      <c r="I2" s="20"/>
      <c r="J2" s="21"/>
      <c r="K2" s="21"/>
      <c r="L2" s="21"/>
      <c r="M2" s="21"/>
      <c r="N2" s="21"/>
    </row>
    <row r="3" ht="18.75">
      <c r="A3" s="1"/>
    </row>
    <row r="4" spans="1:14" ht="15">
      <c r="A4" s="18" t="s">
        <v>178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21"/>
      <c r="M4" s="21"/>
      <c r="N4" s="21"/>
    </row>
    <row r="5" spans="1:14" ht="15">
      <c r="A5" s="18" t="s">
        <v>14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1"/>
      <c r="M5" s="21"/>
      <c r="N5" s="21"/>
    </row>
    <row r="6" spans="1:14" ht="15">
      <c r="A6" s="18" t="s">
        <v>15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21"/>
      <c r="M6" s="21"/>
      <c r="N6" s="21"/>
    </row>
    <row r="8" spans="1:14" s="9" customFormat="1" ht="22.5">
      <c r="A8" s="3" t="s">
        <v>10</v>
      </c>
      <c r="B8" s="8" t="s">
        <v>0</v>
      </c>
      <c r="C8" s="8" t="s">
        <v>170</v>
      </c>
      <c r="D8" s="8" t="s">
        <v>1</v>
      </c>
      <c r="E8" s="3" t="s">
        <v>2</v>
      </c>
      <c r="F8" s="8" t="s">
        <v>11</v>
      </c>
      <c r="G8" s="3" t="s">
        <v>3</v>
      </c>
      <c r="H8" s="3" t="s">
        <v>4</v>
      </c>
      <c r="I8" s="3" t="s">
        <v>5</v>
      </c>
      <c r="J8" s="3" t="s">
        <v>12</v>
      </c>
      <c r="K8" s="3" t="s">
        <v>164</v>
      </c>
      <c r="L8" s="8" t="s">
        <v>7</v>
      </c>
      <c r="M8" s="8" t="s">
        <v>159</v>
      </c>
      <c r="N8" s="3" t="s">
        <v>8</v>
      </c>
    </row>
    <row r="9" spans="1:14" ht="15">
      <c r="A9" s="4" t="s">
        <v>100</v>
      </c>
      <c r="B9" s="5">
        <f aca="true" t="shared" si="0" ref="B9:B19">SUM(C9:N9)</f>
        <v>143</v>
      </c>
      <c r="C9" s="4"/>
      <c r="D9" s="5"/>
      <c r="E9" s="4"/>
      <c r="F9" s="5"/>
      <c r="G9" s="5"/>
      <c r="H9" s="4"/>
      <c r="I9" s="5"/>
      <c r="J9" s="4"/>
      <c r="K9" s="4">
        <v>18</v>
      </c>
      <c r="L9" s="4"/>
      <c r="M9" s="4">
        <v>125</v>
      </c>
      <c r="N9" s="4"/>
    </row>
    <row r="10" spans="1:14" ht="15">
      <c r="A10" s="4" t="s">
        <v>101</v>
      </c>
      <c r="B10" s="5">
        <f t="shared" si="0"/>
        <v>265</v>
      </c>
      <c r="C10" s="4">
        <v>4</v>
      </c>
      <c r="D10" s="5"/>
      <c r="E10" s="4"/>
      <c r="F10" s="5"/>
      <c r="G10" s="5"/>
      <c r="H10" s="4"/>
      <c r="I10" s="5"/>
      <c r="J10" s="4"/>
      <c r="K10" s="4">
        <v>44</v>
      </c>
      <c r="L10" s="4"/>
      <c r="M10" s="4">
        <v>216</v>
      </c>
      <c r="N10" s="4">
        <v>1</v>
      </c>
    </row>
    <row r="11" spans="1:14" ht="15">
      <c r="A11" s="4" t="s">
        <v>102</v>
      </c>
      <c r="B11" s="5">
        <f t="shared" si="0"/>
        <v>749</v>
      </c>
      <c r="C11" s="4">
        <v>8</v>
      </c>
      <c r="D11" s="5"/>
      <c r="E11" s="4"/>
      <c r="F11" s="5">
        <v>39</v>
      </c>
      <c r="G11" s="5">
        <v>26</v>
      </c>
      <c r="H11" s="4"/>
      <c r="I11" s="5">
        <v>1</v>
      </c>
      <c r="J11" s="4"/>
      <c r="K11" s="4">
        <v>91</v>
      </c>
      <c r="L11" s="4"/>
      <c r="M11" s="4">
        <v>583</v>
      </c>
      <c r="N11" s="4">
        <v>1</v>
      </c>
    </row>
    <row r="12" spans="1:14" ht="15">
      <c r="A12" s="4" t="s">
        <v>103</v>
      </c>
      <c r="B12" s="5">
        <f t="shared" si="0"/>
        <v>83</v>
      </c>
      <c r="C12" s="4"/>
      <c r="D12" s="5"/>
      <c r="E12" s="4"/>
      <c r="F12" s="5">
        <v>23</v>
      </c>
      <c r="G12" s="5"/>
      <c r="H12" s="4"/>
      <c r="I12" s="5"/>
      <c r="J12" s="4"/>
      <c r="K12" s="4">
        <v>15</v>
      </c>
      <c r="L12" s="4"/>
      <c r="M12" s="4">
        <v>45</v>
      </c>
      <c r="N12" s="4"/>
    </row>
    <row r="13" spans="1:14" ht="15">
      <c r="A13" s="4" t="s">
        <v>82</v>
      </c>
      <c r="B13" s="5">
        <f t="shared" si="0"/>
        <v>848</v>
      </c>
      <c r="C13" s="4">
        <v>2</v>
      </c>
      <c r="D13" s="5"/>
      <c r="E13" s="4"/>
      <c r="F13" s="5">
        <v>1</v>
      </c>
      <c r="G13" s="5">
        <v>33</v>
      </c>
      <c r="H13" s="4"/>
      <c r="I13" s="5">
        <v>1</v>
      </c>
      <c r="J13" s="4"/>
      <c r="K13" s="4">
        <v>82</v>
      </c>
      <c r="L13" s="4"/>
      <c r="M13" s="4">
        <v>728</v>
      </c>
      <c r="N13" s="4">
        <v>1</v>
      </c>
    </row>
    <row r="14" spans="1:14" ht="15">
      <c r="A14" s="4" t="s">
        <v>104</v>
      </c>
      <c r="B14" s="5">
        <f t="shared" si="0"/>
        <v>436</v>
      </c>
      <c r="C14" s="4"/>
      <c r="D14" s="5"/>
      <c r="E14" s="4"/>
      <c r="F14" s="5"/>
      <c r="G14" s="5"/>
      <c r="H14" s="4"/>
      <c r="I14" s="5">
        <v>1</v>
      </c>
      <c r="J14" s="4"/>
      <c r="K14" s="4">
        <v>53</v>
      </c>
      <c r="L14" s="4"/>
      <c r="M14" s="4">
        <v>381</v>
      </c>
      <c r="N14" s="4">
        <v>1</v>
      </c>
    </row>
    <row r="15" spans="1:14" ht="15">
      <c r="A15" s="4" t="s">
        <v>105</v>
      </c>
      <c r="B15" s="5">
        <f t="shared" si="0"/>
        <v>62</v>
      </c>
      <c r="C15" s="4">
        <v>1</v>
      </c>
      <c r="D15" s="5"/>
      <c r="E15" s="4"/>
      <c r="F15" s="5">
        <v>1</v>
      </c>
      <c r="G15" s="5"/>
      <c r="H15" s="4"/>
      <c r="I15" s="5">
        <v>1</v>
      </c>
      <c r="J15" s="4"/>
      <c r="K15" s="4">
        <v>9</v>
      </c>
      <c r="L15" s="4"/>
      <c r="M15" s="4">
        <v>50</v>
      </c>
      <c r="N15" s="4"/>
    </row>
    <row r="16" spans="1:14" ht="15">
      <c r="A16" s="4" t="s">
        <v>106</v>
      </c>
      <c r="B16" s="5">
        <f t="shared" si="0"/>
        <v>1339</v>
      </c>
      <c r="C16" s="4"/>
      <c r="D16" s="5"/>
      <c r="E16" s="4"/>
      <c r="F16" s="5"/>
      <c r="G16" s="5">
        <v>16</v>
      </c>
      <c r="H16" s="4"/>
      <c r="I16" s="5"/>
      <c r="J16" s="4"/>
      <c r="K16" s="4">
        <v>73</v>
      </c>
      <c r="L16" s="4"/>
      <c r="M16" s="4">
        <v>1249</v>
      </c>
      <c r="N16" s="4">
        <v>1</v>
      </c>
    </row>
    <row r="17" spans="1:14" ht="15">
      <c r="A17" s="4" t="s">
        <v>107</v>
      </c>
      <c r="B17" s="5">
        <f t="shared" si="0"/>
        <v>302</v>
      </c>
      <c r="C17" s="4"/>
      <c r="D17" s="5"/>
      <c r="E17" s="4"/>
      <c r="F17" s="5">
        <v>22</v>
      </c>
      <c r="G17" s="5"/>
      <c r="H17" s="4"/>
      <c r="I17" s="5"/>
      <c r="J17" s="4"/>
      <c r="K17" s="4">
        <v>32</v>
      </c>
      <c r="L17" s="4"/>
      <c r="M17" s="4">
        <v>248</v>
      </c>
      <c r="N17" s="4"/>
    </row>
    <row r="18" spans="1:14" ht="15">
      <c r="A18" s="4" t="s">
        <v>108</v>
      </c>
      <c r="B18" s="5">
        <f t="shared" si="0"/>
        <v>816</v>
      </c>
      <c r="C18" s="4"/>
      <c r="D18" s="5"/>
      <c r="E18" s="4"/>
      <c r="F18" s="5">
        <v>35</v>
      </c>
      <c r="G18" s="5">
        <v>4</v>
      </c>
      <c r="H18" s="4"/>
      <c r="I18" s="5">
        <v>2</v>
      </c>
      <c r="J18" s="4"/>
      <c r="K18" s="4">
        <v>114</v>
      </c>
      <c r="L18" s="4"/>
      <c r="M18" s="4">
        <v>660</v>
      </c>
      <c r="N18" s="4">
        <v>1</v>
      </c>
    </row>
    <row r="19" spans="1:14" ht="15">
      <c r="A19" s="4" t="s">
        <v>109</v>
      </c>
      <c r="B19" s="5">
        <f t="shared" si="0"/>
        <v>1070</v>
      </c>
      <c r="C19" s="4">
        <v>2</v>
      </c>
      <c r="D19" s="5"/>
      <c r="E19" s="4"/>
      <c r="F19" s="5">
        <v>49</v>
      </c>
      <c r="G19" s="5"/>
      <c r="H19" s="4"/>
      <c r="I19" s="5"/>
      <c r="J19" s="4"/>
      <c r="K19" s="4">
        <v>87</v>
      </c>
      <c r="L19" s="4"/>
      <c r="M19" s="4">
        <v>929</v>
      </c>
      <c r="N19" s="4">
        <v>3</v>
      </c>
    </row>
    <row r="20" spans="1:14" ht="15">
      <c r="A20" s="4"/>
      <c r="B20" s="5"/>
      <c r="C20" s="4"/>
      <c r="D20" s="5"/>
      <c r="E20" s="4"/>
      <c r="F20" s="5"/>
      <c r="G20" s="5"/>
      <c r="H20" s="4"/>
      <c r="I20" s="5"/>
      <c r="J20" s="4"/>
      <c r="K20" s="4"/>
      <c r="L20" s="4"/>
      <c r="M20" s="4"/>
      <c r="N20" s="4"/>
    </row>
    <row r="21" spans="1:14" ht="18">
      <c r="A21" s="12" t="s">
        <v>31</v>
      </c>
      <c r="B21" s="5"/>
      <c r="C21" s="4"/>
      <c r="D21" s="5"/>
      <c r="E21" s="4"/>
      <c r="F21" s="5"/>
      <c r="G21" s="5"/>
      <c r="H21" s="4"/>
      <c r="I21" s="5"/>
      <c r="J21" s="4"/>
      <c r="K21" s="4"/>
      <c r="L21" s="4"/>
      <c r="M21" s="4"/>
      <c r="N21" s="4"/>
    </row>
    <row r="22" spans="1:14" ht="15">
      <c r="A22" s="4" t="s">
        <v>110</v>
      </c>
      <c r="B22" s="5">
        <f aca="true" t="shared" si="1" ref="B22:B29">SUM(C22:N22)</f>
        <v>55</v>
      </c>
      <c r="C22" s="4"/>
      <c r="D22" s="5"/>
      <c r="E22" s="4"/>
      <c r="F22" s="5">
        <v>8</v>
      </c>
      <c r="G22" s="5"/>
      <c r="H22" s="4"/>
      <c r="I22" s="5"/>
      <c r="J22" s="4"/>
      <c r="K22" s="4">
        <v>14</v>
      </c>
      <c r="L22" s="4"/>
      <c r="M22" s="4">
        <v>33</v>
      </c>
      <c r="N22" s="4"/>
    </row>
    <row r="23" spans="1:14" ht="15">
      <c r="A23" s="4" t="s">
        <v>111</v>
      </c>
      <c r="B23" s="5">
        <f t="shared" si="1"/>
        <v>99</v>
      </c>
      <c r="C23" s="4">
        <v>7</v>
      </c>
      <c r="D23" s="5"/>
      <c r="E23" s="4"/>
      <c r="F23" s="5">
        <v>16</v>
      </c>
      <c r="G23" s="5"/>
      <c r="H23" s="4"/>
      <c r="I23" s="5"/>
      <c r="J23" s="4"/>
      <c r="K23" s="4">
        <v>26</v>
      </c>
      <c r="L23" s="4">
        <v>13</v>
      </c>
      <c r="M23" s="4">
        <v>37</v>
      </c>
      <c r="N23" s="4"/>
    </row>
    <row r="24" spans="1:14" ht="15">
      <c r="A24" s="4" t="s">
        <v>112</v>
      </c>
      <c r="B24" s="5">
        <f t="shared" si="1"/>
        <v>405</v>
      </c>
      <c r="C24" s="4">
        <v>21</v>
      </c>
      <c r="D24" s="5"/>
      <c r="E24" s="4"/>
      <c r="F24" s="5">
        <v>73</v>
      </c>
      <c r="G24" s="5"/>
      <c r="H24" s="4"/>
      <c r="I24" s="5"/>
      <c r="J24" s="4"/>
      <c r="K24" s="4">
        <v>81</v>
      </c>
      <c r="L24" s="4">
        <v>12</v>
      </c>
      <c r="M24" s="4">
        <v>208</v>
      </c>
      <c r="N24" s="4">
        <f>SUM(116-73-21-12)</f>
        <v>10</v>
      </c>
    </row>
    <row r="25" spans="1:14" ht="15">
      <c r="A25" s="4" t="s">
        <v>113</v>
      </c>
      <c r="B25" s="5">
        <f t="shared" si="1"/>
        <v>115</v>
      </c>
      <c r="C25" s="4">
        <v>12</v>
      </c>
      <c r="D25" s="5"/>
      <c r="E25" s="4"/>
      <c r="F25" s="5">
        <v>7</v>
      </c>
      <c r="G25" s="5"/>
      <c r="H25" s="4"/>
      <c r="I25" s="5"/>
      <c r="J25" s="4"/>
      <c r="K25" s="4">
        <v>32</v>
      </c>
      <c r="L25" s="4"/>
      <c r="M25" s="4">
        <v>64</v>
      </c>
      <c r="N25" s="4"/>
    </row>
    <row r="26" spans="1:14" ht="15">
      <c r="A26" s="4" t="s">
        <v>114</v>
      </c>
      <c r="B26" s="5">
        <f t="shared" si="1"/>
        <v>900</v>
      </c>
      <c r="C26" s="4">
        <v>51</v>
      </c>
      <c r="D26" s="5"/>
      <c r="E26" s="4">
        <v>5</v>
      </c>
      <c r="F26" s="5">
        <v>11</v>
      </c>
      <c r="G26" s="5"/>
      <c r="H26" s="4">
        <v>3</v>
      </c>
      <c r="I26" s="5">
        <v>3</v>
      </c>
      <c r="J26" s="4">
        <v>2</v>
      </c>
      <c r="K26" s="4">
        <v>321</v>
      </c>
      <c r="L26" s="4">
        <v>27</v>
      </c>
      <c r="M26" s="4">
        <v>465</v>
      </c>
      <c r="N26" s="4">
        <f>SUM(114-27-2-3-3-11-5-51)</f>
        <v>12</v>
      </c>
    </row>
    <row r="27" spans="1:14" ht="15">
      <c r="A27" s="4" t="s">
        <v>115</v>
      </c>
      <c r="B27" s="5">
        <f t="shared" si="1"/>
        <v>2315</v>
      </c>
      <c r="C27" s="4">
        <v>17</v>
      </c>
      <c r="D27" s="5">
        <v>1929</v>
      </c>
      <c r="E27" s="4"/>
      <c r="F27" s="5"/>
      <c r="G27" s="5"/>
      <c r="H27" s="4"/>
      <c r="I27" s="5"/>
      <c r="J27" s="4"/>
      <c r="K27" s="4">
        <v>54</v>
      </c>
      <c r="L27" s="4"/>
      <c r="M27" s="4">
        <v>313</v>
      </c>
      <c r="N27" s="4">
        <f>SUM(1948-1929-17)</f>
        <v>2</v>
      </c>
    </row>
    <row r="28" spans="1:14" ht="15">
      <c r="A28" s="4" t="s">
        <v>116</v>
      </c>
      <c r="B28" s="5">
        <f t="shared" si="1"/>
        <v>287</v>
      </c>
      <c r="C28" s="4">
        <v>12</v>
      </c>
      <c r="D28" s="5"/>
      <c r="E28" s="4">
        <v>11</v>
      </c>
      <c r="F28" s="5">
        <v>1</v>
      </c>
      <c r="G28" s="5"/>
      <c r="H28" s="4"/>
      <c r="I28" s="5"/>
      <c r="J28" s="4"/>
      <c r="K28" s="4">
        <v>56</v>
      </c>
      <c r="L28" s="4">
        <v>12</v>
      </c>
      <c r="M28" s="4">
        <v>193</v>
      </c>
      <c r="N28" s="4">
        <v>2</v>
      </c>
    </row>
    <row r="29" spans="1:14" ht="15">
      <c r="A29" s="4" t="s">
        <v>117</v>
      </c>
      <c r="B29" s="5">
        <f t="shared" si="1"/>
        <v>204</v>
      </c>
      <c r="C29" s="4">
        <v>2</v>
      </c>
      <c r="D29" s="5"/>
      <c r="E29" s="4"/>
      <c r="F29" s="5"/>
      <c r="G29" s="5"/>
      <c r="H29" s="4"/>
      <c r="I29" s="5">
        <v>1</v>
      </c>
      <c r="J29" s="4"/>
      <c r="K29" s="4">
        <v>43</v>
      </c>
      <c r="L29" s="4"/>
      <c r="M29" s="4">
        <v>158</v>
      </c>
      <c r="N29" s="4"/>
    </row>
    <row r="30" spans="1:14" ht="15">
      <c r="A30" s="4"/>
      <c r="B30" s="5"/>
      <c r="C30" s="4"/>
      <c r="D30" s="5"/>
      <c r="E30" s="4"/>
      <c r="F30" s="5"/>
      <c r="G30" s="5"/>
      <c r="H30" s="4"/>
      <c r="I30" s="5"/>
      <c r="J30" s="4"/>
      <c r="K30" s="4"/>
      <c r="L30" s="4"/>
      <c r="M30" s="4"/>
      <c r="N30" s="4"/>
    </row>
    <row r="31" spans="1:14" ht="15">
      <c r="A31" s="4" t="s">
        <v>9</v>
      </c>
      <c r="B31" s="5">
        <f>SUM(B9:B29)</f>
        <v>10493</v>
      </c>
      <c r="C31" s="4"/>
      <c r="D31" s="5"/>
      <c r="E31" s="4"/>
      <c r="F31" s="5"/>
      <c r="G31" s="5"/>
      <c r="H31" s="4"/>
      <c r="I31" s="5"/>
      <c r="J31" s="4"/>
      <c r="K31" s="4"/>
      <c r="L31" s="4"/>
      <c r="M31" s="4"/>
      <c r="N31" s="4"/>
    </row>
    <row r="33" ht="15">
      <c r="B33" s="2" t="s">
        <v>166</v>
      </c>
    </row>
    <row r="35" ht="15">
      <c r="B35" s="2" t="s">
        <v>169</v>
      </c>
    </row>
  </sheetData>
  <sheetProtection/>
  <mergeCells count="5">
    <mergeCell ref="A6:N6"/>
    <mergeCell ref="A1:N1"/>
    <mergeCell ref="A2:N2"/>
    <mergeCell ref="A4:N4"/>
    <mergeCell ref="A5:N5"/>
  </mergeCells>
  <printOptions horizontalCentered="1"/>
  <pageMargins left="0.25" right="0" top="1" bottom="1" header="0.5" footer="0.5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"/>
  <sheetViews>
    <sheetView defaultGridColor="0" zoomScalePageLayoutView="0" colorId="8" workbookViewId="0" topLeftCell="A1">
      <selection activeCell="A5" sqref="A5:N5"/>
    </sheetView>
  </sheetViews>
  <sheetFormatPr defaultColWidth="8.88671875" defaultRowHeight="15"/>
  <cols>
    <col min="1" max="1" width="12.6640625" style="0" customWidth="1"/>
    <col min="2" max="2" width="9.10546875" style="0" customWidth="1"/>
    <col min="3" max="3" width="6.88671875" style="0" customWidth="1"/>
    <col min="4" max="4" width="7.3359375" style="0" customWidth="1"/>
    <col min="5" max="5" width="5.5546875" style="0" customWidth="1"/>
    <col min="6" max="6" width="5.77734375" style="0" customWidth="1"/>
    <col min="7" max="7" width="5.99609375" style="0" customWidth="1"/>
    <col min="8" max="8" width="5.5546875" style="0" customWidth="1"/>
    <col min="10" max="11" width="6.3359375" style="0" customWidth="1"/>
    <col min="12" max="13" width="7.21484375" style="0" customWidth="1"/>
    <col min="14" max="14" width="6.21484375" style="0" customWidth="1"/>
  </cols>
  <sheetData>
    <row r="1" spans="1:14" ht="18.75" customHeight="1">
      <c r="A1" s="20" t="s">
        <v>126</v>
      </c>
      <c r="B1" s="20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</row>
    <row r="2" spans="1:14" ht="18.75" customHeight="1">
      <c r="A2" s="20" t="s">
        <v>165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18.75">
      <c r="A3" s="1"/>
    </row>
    <row r="4" spans="1:14" ht="15">
      <c r="A4" s="18" t="s">
        <v>179</v>
      </c>
      <c r="B4" s="19"/>
      <c r="C4" s="19"/>
      <c r="D4" s="19"/>
      <c r="E4" s="19"/>
      <c r="F4" s="19"/>
      <c r="G4" s="19"/>
      <c r="H4" s="19"/>
      <c r="I4" s="21"/>
      <c r="J4" s="21"/>
      <c r="K4" s="21"/>
      <c r="L4" s="21"/>
      <c r="M4" s="21"/>
      <c r="N4" s="21"/>
    </row>
    <row r="5" spans="1:14" ht="15">
      <c r="A5" s="18" t="s">
        <v>19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5">
      <c r="A6" s="18" t="s">
        <v>18</v>
      </c>
      <c r="B6" s="19"/>
      <c r="C6" s="19"/>
      <c r="D6" s="19"/>
      <c r="E6" s="19"/>
      <c r="F6" s="19"/>
      <c r="G6" s="19"/>
      <c r="H6" s="19"/>
      <c r="I6" s="21"/>
      <c r="J6" s="21"/>
      <c r="K6" s="21"/>
      <c r="L6" s="21"/>
      <c r="M6" s="21"/>
      <c r="N6" s="21"/>
    </row>
    <row r="8" spans="1:14" s="9" customFormat="1" ht="22.5">
      <c r="A8" s="3" t="s">
        <v>10</v>
      </c>
      <c r="B8" s="8" t="s">
        <v>0</v>
      </c>
      <c r="C8" s="8" t="s">
        <v>170</v>
      </c>
      <c r="D8" s="8" t="s">
        <v>1</v>
      </c>
      <c r="E8" s="3" t="s">
        <v>2</v>
      </c>
      <c r="F8" s="8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164</v>
      </c>
      <c r="L8" s="8" t="s">
        <v>7</v>
      </c>
      <c r="M8" s="8" t="s">
        <v>159</v>
      </c>
      <c r="N8" s="3" t="s">
        <v>8</v>
      </c>
    </row>
    <row r="9" spans="1:14" ht="15">
      <c r="A9" s="4" t="s">
        <v>33</v>
      </c>
      <c r="B9" s="5">
        <f aca="true" t="shared" si="0" ref="B9:B20">SUM(C9:N9)</f>
        <v>1081</v>
      </c>
      <c r="C9" s="4">
        <v>342</v>
      </c>
      <c r="D9" s="5"/>
      <c r="E9" s="4"/>
      <c r="F9" s="5"/>
      <c r="G9" s="5">
        <v>1</v>
      </c>
      <c r="H9" s="4"/>
      <c r="I9" s="5">
        <v>6</v>
      </c>
      <c r="J9" s="4"/>
      <c r="K9" s="4">
        <v>46</v>
      </c>
      <c r="L9" s="4"/>
      <c r="M9" s="4">
        <v>675</v>
      </c>
      <c r="N9" s="4">
        <v>11</v>
      </c>
    </row>
    <row r="10" spans="1:14" ht="15">
      <c r="A10" s="4" t="s">
        <v>67</v>
      </c>
      <c r="B10" s="5">
        <f t="shared" si="0"/>
        <v>3990</v>
      </c>
      <c r="C10" s="4">
        <v>27</v>
      </c>
      <c r="D10" s="5">
        <v>1</v>
      </c>
      <c r="E10" s="4">
        <v>1</v>
      </c>
      <c r="F10" s="5">
        <v>1</v>
      </c>
      <c r="G10" s="5"/>
      <c r="H10" s="4"/>
      <c r="I10" s="5">
        <v>2</v>
      </c>
      <c r="J10" s="4"/>
      <c r="K10" s="4">
        <v>255</v>
      </c>
      <c r="L10" s="4">
        <v>17</v>
      </c>
      <c r="M10" s="4">
        <v>3677</v>
      </c>
      <c r="N10" s="4">
        <v>9</v>
      </c>
    </row>
    <row r="11" spans="1:14" ht="15">
      <c r="A11" s="4" t="s">
        <v>119</v>
      </c>
      <c r="B11" s="5">
        <f t="shared" si="0"/>
        <v>1059</v>
      </c>
      <c r="C11" s="4">
        <v>2</v>
      </c>
      <c r="D11" s="5">
        <v>10</v>
      </c>
      <c r="E11" s="4"/>
      <c r="F11" s="5">
        <v>11</v>
      </c>
      <c r="G11" s="5"/>
      <c r="H11" s="4"/>
      <c r="I11" s="5">
        <v>2</v>
      </c>
      <c r="J11" s="4"/>
      <c r="K11" s="4">
        <v>95</v>
      </c>
      <c r="L11" s="4">
        <v>10</v>
      </c>
      <c r="M11" s="4">
        <v>926</v>
      </c>
      <c r="N11" s="4">
        <v>3</v>
      </c>
    </row>
    <row r="12" spans="1:14" ht="15">
      <c r="A12" s="4" t="s">
        <v>120</v>
      </c>
      <c r="B12" s="5">
        <f t="shared" si="0"/>
        <v>197</v>
      </c>
      <c r="C12" s="4">
        <v>2</v>
      </c>
      <c r="D12" s="5"/>
      <c r="E12" s="4"/>
      <c r="F12" s="5"/>
      <c r="G12" s="5"/>
      <c r="H12" s="4"/>
      <c r="I12" s="5">
        <v>1</v>
      </c>
      <c r="J12" s="4"/>
      <c r="K12" s="4">
        <v>38</v>
      </c>
      <c r="L12" s="4"/>
      <c r="M12" s="4">
        <v>155</v>
      </c>
      <c r="N12" s="4">
        <v>1</v>
      </c>
    </row>
    <row r="13" spans="1:14" ht="15">
      <c r="A13" s="4" t="s">
        <v>121</v>
      </c>
      <c r="B13" s="5">
        <f t="shared" si="0"/>
        <v>990</v>
      </c>
      <c r="C13" s="4">
        <v>3</v>
      </c>
      <c r="D13" s="5"/>
      <c r="E13" s="4"/>
      <c r="F13" s="5">
        <v>5</v>
      </c>
      <c r="G13" s="5"/>
      <c r="H13" s="4"/>
      <c r="I13" s="5">
        <v>1</v>
      </c>
      <c r="J13" s="4"/>
      <c r="K13" s="4">
        <v>151</v>
      </c>
      <c r="L13" s="4">
        <v>6</v>
      </c>
      <c r="M13" s="4">
        <v>819</v>
      </c>
      <c r="N13" s="4">
        <v>5</v>
      </c>
    </row>
    <row r="14" spans="1:14" ht="15">
      <c r="A14" s="4" t="s">
        <v>59</v>
      </c>
      <c r="B14" s="5">
        <f t="shared" si="0"/>
        <v>3506</v>
      </c>
      <c r="C14" s="4">
        <v>292</v>
      </c>
      <c r="D14" s="5"/>
      <c r="E14" s="4"/>
      <c r="F14" s="5">
        <v>22</v>
      </c>
      <c r="G14" s="5"/>
      <c r="H14" s="4">
        <v>59</v>
      </c>
      <c r="I14" s="5"/>
      <c r="J14" s="4"/>
      <c r="K14" s="4">
        <v>416</v>
      </c>
      <c r="L14" s="4"/>
      <c r="M14" s="4">
        <v>2716</v>
      </c>
      <c r="N14" s="4">
        <f>SUM(374-59-22-292)</f>
        <v>1</v>
      </c>
    </row>
    <row r="15" spans="1:14" ht="15">
      <c r="A15" s="4" t="s">
        <v>122</v>
      </c>
      <c r="B15" s="5">
        <f t="shared" si="0"/>
        <v>598</v>
      </c>
      <c r="C15" s="4"/>
      <c r="D15" s="5"/>
      <c r="E15" s="4"/>
      <c r="F15" s="5">
        <v>6</v>
      </c>
      <c r="G15" s="5"/>
      <c r="H15" s="4"/>
      <c r="I15" s="5">
        <v>2</v>
      </c>
      <c r="J15" s="4"/>
      <c r="K15" s="4">
        <v>46</v>
      </c>
      <c r="L15" s="4"/>
      <c r="M15" s="4">
        <v>539</v>
      </c>
      <c r="N15" s="4">
        <v>5</v>
      </c>
    </row>
    <row r="16" spans="1:14" ht="15">
      <c r="A16" s="4" t="s">
        <v>17</v>
      </c>
      <c r="B16" s="5">
        <f t="shared" si="0"/>
        <v>265</v>
      </c>
      <c r="C16" s="4"/>
      <c r="D16" s="5"/>
      <c r="E16" s="4"/>
      <c r="F16" s="5"/>
      <c r="G16" s="5">
        <v>56</v>
      </c>
      <c r="H16" s="4"/>
      <c r="I16" s="5"/>
      <c r="J16" s="4"/>
      <c r="K16" s="4">
        <v>24</v>
      </c>
      <c r="L16" s="4"/>
      <c r="M16" s="4">
        <v>184</v>
      </c>
      <c r="N16" s="4">
        <v>1</v>
      </c>
    </row>
    <row r="17" spans="1:14" ht="15">
      <c r="A17" s="4" t="s">
        <v>123</v>
      </c>
      <c r="B17" s="5">
        <f t="shared" si="0"/>
        <v>1076</v>
      </c>
      <c r="C17" s="4">
        <v>1</v>
      </c>
      <c r="D17" s="5"/>
      <c r="E17" s="4"/>
      <c r="F17" s="5"/>
      <c r="G17" s="5"/>
      <c r="H17" s="4"/>
      <c r="I17" s="5">
        <v>5</v>
      </c>
      <c r="J17" s="4"/>
      <c r="K17" s="4">
        <v>56</v>
      </c>
      <c r="L17" s="4"/>
      <c r="M17" s="4">
        <v>1013</v>
      </c>
      <c r="N17" s="4">
        <v>1</v>
      </c>
    </row>
    <row r="18" spans="1:14" ht="15" customHeight="1">
      <c r="A18" s="4" t="s">
        <v>124</v>
      </c>
      <c r="B18" s="5">
        <f t="shared" si="0"/>
        <v>681</v>
      </c>
      <c r="C18" s="4"/>
      <c r="D18" s="5"/>
      <c r="E18" s="4"/>
      <c r="F18" s="5"/>
      <c r="G18" s="5">
        <v>186</v>
      </c>
      <c r="H18" s="4"/>
      <c r="I18" s="5">
        <v>1</v>
      </c>
      <c r="J18" s="4"/>
      <c r="K18" s="4">
        <v>43</v>
      </c>
      <c r="L18" s="4"/>
      <c r="M18" s="4">
        <v>451</v>
      </c>
      <c r="N18" s="4"/>
    </row>
    <row r="19" spans="1:14" ht="15" customHeight="1">
      <c r="A19" s="4" t="s">
        <v>125</v>
      </c>
      <c r="B19" s="5">
        <f t="shared" si="0"/>
        <v>240</v>
      </c>
      <c r="C19" s="4">
        <v>1</v>
      </c>
      <c r="D19" s="5"/>
      <c r="E19" s="4"/>
      <c r="F19" s="5"/>
      <c r="G19" s="5">
        <v>13</v>
      </c>
      <c r="H19" s="4"/>
      <c r="I19" s="5">
        <v>1</v>
      </c>
      <c r="J19" s="4"/>
      <c r="K19" s="4">
        <v>9</v>
      </c>
      <c r="L19" s="4"/>
      <c r="M19" s="4">
        <v>216</v>
      </c>
      <c r="N19" s="4"/>
    </row>
    <row r="20" spans="1:14" ht="15" customHeight="1">
      <c r="A20" s="4" t="s">
        <v>45</v>
      </c>
      <c r="B20" s="5">
        <f t="shared" si="0"/>
        <v>3248</v>
      </c>
      <c r="C20" s="4">
        <v>5</v>
      </c>
      <c r="D20" s="5">
        <v>1</v>
      </c>
      <c r="E20" s="4"/>
      <c r="F20" s="5">
        <v>1</v>
      </c>
      <c r="G20" s="5"/>
      <c r="H20" s="4"/>
      <c r="I20" s="5">
        <v>3</v>
      </c>
      <c r="J20" s="4"/>
      <c r="K20" s="4">
        <v>46</v>
      </c>
      <c r="L20" s="4">
        <v>1</v>
      </c>
      <c r="M20" s="4">
        <v>3189</v>
      </c>
      <c r="N20" s="4">
        <v>2</v>
      </c>
    </row>
    <row r="21" spans="1:14" ht="15">
      <c r="A21" s="4"/>
      <c r="B21" s="5"/>
      <c r="C21" s="4"/>
      <c r="D21" s="5"/>
      <c r="E21" s="4"/>
      <c r="F21" s="5"/>
      <c r="G21" s="5"/>
      <c r="H21" s="4"/>
      <c r="I21" s="5"/>
      <c r="J21" s="4"/>
      <c r="K21" s="4"/>
      <c r="L21" s="4"/>
      <c r="M21" s="4"/>
      <c r="N21" s="4"/>
    </row>
    <row r="22" spans="1:14" ht="18">
      <c r="A22" s="12" t="s">
        <v>31</v>
      </c>
      <c r="B22" s="5"/>
      <c r="C22" s="4"/>
      <c r="D22" s="5"/>
      <c r="E22" s="4"/>
      <c r="F22" s="5"/>
      <c r="G22" s="5"/>
      <c r="H22" s="4"/>
      <c r="I22" s="5"/>
      <c r="J22" s="4"/>
      <c r="K22" s="4"/>
      <c r="L22" s="4"/>
      <c r="M22" s="4"/>
      <c r="N22" s="4"/>
    </row>
    <row r="23" spans="1:14" ht="15">
      <c r="A23" s="4" t="s">
        <v>27</v>
      </c>
      <c r="B23" s="5">
        <f>SUM(C23:N23)</f>
        <v>10574</v>
      </c>
      <c r="C23" s="4">
        <f>SUM(2843+98)</f>
        <v>2941</v>
      </c>
      <c r="D23" s="5">
        <v>2364</v>
      </c>
      <c r="E23" s="4">
        <v>665</v>
      </c>
      <c r="F23" s="5">
        <v>154</v>
      </c>
      <c r="G23" s="5">
        <v>100</v>
      </c>
      <c r="H23" s="4">
        <v>52</v>
      </c>
      <c r="I23" s="5">
        <v>28</v>
      </c>
      <c r="J23" s="4">
        <v>40</v>
      </c>
      <c r="K23" s="4">
        <v>1782</v>
      </c>
      <c r="L23" s="4">
        <v>113</v>
      </c>
      <c r="M23" s="4">
        <v>1864</v>
      </c>
      <c r="N23" s="4">
        <f>SUM(6928-113-40-28-52-100-154-665-2364-2941)</f>
        <v>471</v>
      </c>
    </row>
    <row r="24" spans="1:14" ht="15">
      <c r="A24" s="4"/>
      <c r="B24" s="5"/>
      <c r="C24" s="4"/>
      <c r="D24" s="5"/>
      <c r="E24" s="4"/>
      <c r="F24" s="5"/>
      <c r="G24" s="5"/>
      <c r="H24" s="4"/>
      <c r="I24" s="5"/>
      <c r="J24" s="4"/>
      <c r="K24" s="4"/>
      <c r="L24" s="4"/>
      <c r="M24" s="4"/>
      <c r="N24" s="4"/>
    </row>
    <row r="25" spans="1:14" ht="15">
      <c r="A25" s="4" t="s">
        <v>9</v>
      </c>
      <c r="B25" s="5">
        <f>SUM(B9:B23)</f>
        <v>27505</v>
      </c>
      <c r="C25" s="4"/>
      <c r="D25" s="5"/>
      <c r="E25" s="4"/>
      <c r="F25" s="5"/>
      <c r="G25" s="5"/>
      <c r="H25" s="4"/>
      <c r="I25" s="5"/>
      <c r="J25" s="4"/>
      <c r="K25" s="4"/>
      <c r="L25" s="4"/>
      <c r="M25" s="4"/>
      <c r="N25" s="4"/>
    </row>
    <row r="27" ht="15">
      <c r="B27" s="2" t="s">
        <v>166</v>
      </c>
    </row>
    <row r="29" ht="15">
      <c r="B29" s="2" t="s">
        <v>169</v>
      </c>
    </row>
  </sheetData>
  <sheetProtection/>
  <mergeCells count="5">
    <mergeCell ref="A6:N6"/>
    <mergeCell ref="A1:N1"/>
    <mergeCell ref="A2:N2"/>
    <mergeCell ref="A4:N4"/>
    <mergeCell ref="A5:N5"/>
  </mergeCells>
  <printOptions horizontalCentered="1"/>
  <pageMargins left="0.75" right="0.75" top="1" bottom="1" header="0.5" footer="0.5"/>
  <pageSetup horizontalDpi="600" verticalDpi="600" orientation="landscape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0"/>
  <sheetViews>
    <sheetView defaultGridColor="0" zoomScalePageLayoutView="0" colorId="8" workbookViewId="0" topLeftCell="A1">
      <selection activeCell="M10" sqref="M10:P10"/>
    </sheetView>
  </sheetViews>
  <sheetFormatPr defaultColWidth="8.88671875" defaultRowHeight="15"/>
  <cols>
    <col min="1" max="1" width="11.21484375" style="0" customWidth="1"/>
    <col min="2" max="2" width="8.77734375" style="0" customWidth="1"/>
    <col min="3" max="3" width="7.21484375" style="0" customWidth="1"/>
    <col min="4" max="4" width="7.3359375" style="0" customWidth="1"/>
    <col min="5" max="5" width="5.88671875" style="0" customWidth="1"/>
    <col min="6" max="6" width="6.77734375" style="0" customWidth="1"/>
    <col min="7" max="7" width="6.5546875" style="0" customWidth="1"/>
    <col min="8" max="8" width="6.77734375" style="0" customWidth="1"/>
    <col min="9" max="9" width="7.77734375" style="0" customWidth="1"/>
    <col min="10" max="10" width="4.88671875" style="0" customWidth="1"/>
    <col min="11" max="11" width="6.3359375" style="0" customWidth="1"/>
    <col min="12" max="12" width="5.99609375" style="0" customWidth="1"/>
    <col min="13" max="13" width="6.21484375" style="0" customWidth="1"/>
    <col min="14" max="15" width="6.99609375" style="0" customWidth="1"/>
    <col min="16" max="16" width="5.6640625" style="0" customWidth="1"/>
  </cols>
  <sheetData>
    <row r="1" spans="1:16" ht="18.75" customHeight="1">
      <c r="A1" s="20" t="s">
        <v>130</v>
      </c>
      <c r="B1" s="20"/>
      <c r="C1" s="20"/>
      <c r="D1" s="20"/>
      <c r="E1" s="20"/>
      <c r="F1" s="20"/>
      <c r="G1" s="20"/>
      <c r="H1" s="20"/>
      <c r="I1" s="21"/>
      <c r="J1" s="21"/>
      <c r="K1" s="21"/>
      <c r="L1" s="21"/>
      <c r="M1" s="21"/>
      <c r="N1" s="21"/>
      <c r="O1" s="21"/>
      <c r="P1" s="21"/>
    </row>
    <row r="2" spans="1:16" ht="18.75" customHeight="1">
      <c r="A2" s="20" t="s">
        <v>168</v>
      </c>
      <c r="B2" s="20"/>
      <c r="C2" s="20"/>
      <c r="D2" s="20"/>
      <c r="E2" s="20"/>
      <c r="F2" s="20"/>
      <c r="G2" s="20"/>
      <c r="H2" s="20"/>
      <c r="I2" s="21"/>
      <c r="J2" s="21"/>
      <c r="K2" s="21"/>
      <c r="L2" s="21"/>
      <c r="M2" s="21"/>
      <c r="N2" s="21"/>
      <c r="O2" s="21"/>
      <c r="P2" s="21"/>
    </row>
    <row r="3" ht="18.75">
      <c r="A3" s="1"/>
    </row>
    <row r="4" spans="1:16" ht="15">
      <c r="A4" s="18" t="s">
        <v>181</v>
      </c>
      <c r="B4" s="19"/>
      <c r="C4" s="19"/>
      <c r="D4" s="19"/>
      <c r="E4" s="19"/>
      <c r="F4" s="19"/>
      <c r="G4" s="19"/>
      <c r="H4" s="19"/>
      <c r="I4" s="19"/>
      <c r="J4" s="19"/>
      <c r="K4" s="21"/>
      <c r="L4" s="21"/>
      <c r="M4" s="21"/>
      <c r="N4" s="21"/>
      <c r="O4" s="21"/>
      <c r="P4" s="21"/>
    </row>
    <row r="5" spans="1:16" ht="15">
      <c r="A5" s="18" t="s">
        <v>19</v>
      </c>
      <c r="B5" s="19"/>
      <c r="C5" s="19"/>
      <c r="D5" s="19"/>
      <c r="E5" s="19"/>
      <c r="F5" s="19"/>
      <c r="G5" s="19"/>
      <c r="H5" s="19"/>
      <c r="I5" s="19"/>
      <c r="J5" s="19"/>
      <c r="K5" s="21"/>
      <c r="L5" s="21"/>
      <c r="M5" s="21"/>
      <c r="N5" s="21"/>
      <c r="O5" s="21"/>
      <c r="P5" s="21"/>
    </row>
    <row r="6" spans="1:16" ht="15">
      <c r="A6" s="18" t="s">
        <v>18</v>
      </c>
      <c r="B6" s="19"/>
      <c r="C6" s="19"/>
      <c r="D6" s="19"/>
      <c r="E6" s="19"/>
      <c r="F6" s="19"/>
      <c r="G6" s="19"/>
      <c r="H6" s="19"/>
      <c r="I6" s="19"/>
      <c r="J6" s="19"/>
      <c r="K6" s="21"/>
      <c r="L6" s="21"/>
      <c r="M6" s="21"/>
      <c r="N6" s="21"/>
      <c r="O6" s="21"/>
      <c r="P6" s="21"/>
    </row>
    <row r="7" ht="21" customHeight="1"/>
    <row r="8" spans="1:16" s="9" customFormat="1" ht="22.5">
      <c r="A8" s="3" t="s">
        <v>10</v>
      </c>
      <c r="B8" s="8" t="s">
        <v>0</v>
      </c>
      <c r="C8" s="8" t="s">
        <v>170</v>
      </c>
      <c r="D8" s="8" t="s">
        <v>1</v>
      </c>
      <c r="E8" s="3" t="s">
        <v>2</v>
      </c>
      <c r="F8" s="8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8" t="s">
        <v>171</v>
      </c>
      <c r="L8" s="3" t="s">
        <v>28</v>
      </c>
      <c r="M8" s="3" t="s">
        <v>164</v>
      </c>
      <c r="N8" s="8" t="s">
        <v>7</v>
      </c>
      <c r="O8" s="8" t="s">
        <v>159</v>
      </c>
      <c r="P8" s="3" t="s">
        <v>8</v>
      </c>
    </row>
    <row r="9" spans="1:16" s="9" customFormat="1" ht="15">
      <c r="A9" s="4" t="s">
        <v>127</v>
      </c>
      <c r="B9" s="5">
        <f>SUM(C9:P9)</f>
        <v>40367</v>
      </c>
      <c r="C9" s="4">
        <f>SUM(21125+3955)</f>
        <v>25080</v>
      </c>
      <c r="D9" s="5">
        <v>4</v>
      </c>
      <c r="E9" s="4">
        <v>72</v>
      </c>
      <c r="F9" s="5">
        <v>197</v>
      </c>
      <c r="G9" s="5">
        <v>701</v>
      </c>
      <c r="H9" s="4">
        <v>114</v>
      </c>
      <c r="I9" s="5">
        <v>274</v>
      </c>
      <c r="J9" s="4">
        <v>258</v>
      </c>
      <c r="K9" s="4">
        <v>1276</v>
      </c>
      <c r="L9" s="4"/>
      <c r="M9" s="4">
        <v>869</v>
      </c>
      <c r="N9" s="4">
        <v>10</v>
      </c>
      <c r="O9" s="4">
        <v>6474</v>
      </c>
      <c r="P9" s="4">
        <f>SUM(33024-10-1276-258-274-114-701-197-72-4-25080)</f>
        <v>5038</v>
      </c>
    </row>
    <row r="10" spans="1:16" ht="15">
      <c r="A10" s="4" t="s">
        <v>29</v>
      </c>
      <c r="B10" s="5">
        <f>SUM(C10:P10)</f>
        <v>51785</v>
      </c>
      <c r="C10" s="4">
        <f>SUM(10323+2343)</f>
        <v>12666</v>
      </c>
      <c r="D10" s="5">
        <v>5</v>
      </c>
      <c r="E10" s="4">
        <v>410</v>
      </c>
      <c r="F10" s="5">
        <v>4</v>
      </c>
      <c r="G10" s="5">
        <v>2442</v>
      </c>
      <c r="H10" s="4">
        <v>356</v>
      </c>
      <c r="I10" s="5">
        <v>363</v>
      </c>
      <c r="J10" s="4"/>
      <c r="K10" s="4">
        <v>3</v>
      </c>
      <c r="L10" s="4">
        <v>1</v>
      </c>
      <c r="M10" s="4">
        <v>2718</v>
      </c>
      <c r="N10" s="4">
        <v>58</v>
      </c>
      <c r="O10" s="4">
        <v>31697</v>
      </c>
      <c r="P10" s="4">
        <f>SUM(17370-58-1-3-363-356-2442-4-410-5-12666)</f>
        <v>1062</v>
      </c>
    </row>
    <row r="11" spans="1:16" ht="15">
      <c r="A11" s="4"/>
      <c r="B11" s="5"/>
      <c r="C11" s="4"/>
      <c r="D11" s="5"/>
      <c r="E11" s="4"/>
      <c r="F11" s="5"/>
      <c r="G11" s="5"/>
      <c r="H11" s="4"/>
      <c r="I11" s="5"/>
      <c r="J11" s="4"/>
      <c r="K11" s="4"/>
      <c r="L11" s="4"/>
      <c r="M11" s="4"/>
      <c r="N11" s="4"/>
      <c r="O11" s="4"/>
      <c r="P11" s="4"/>
    </row>
    <row r="12" spans="1:16" ht="18">
      <c r="A12" s="12" t="s">
        <v>31</v>
      </c>
      <c r="B12" s="5"/>
      <c r="C12" s="4"/>
      <c r="D12" s="5"/>
      <c r="E12" s="4"/>
      <c r="F12" s="5"/>
      <c r="G12" s="5"/>
      <c r="H12" s="4"/>
      <c r="I12" s="5"/>
      <c r="J12" s="4"/>
      <c r="K12" s="4"/>
      <c r="L12" s="4"/>
      <c r="M12" s="4"/>
      <c r="N12" s="4"/>
      <c r="O12" s="4"/>
      <c r="P12" s="4"/>
    </row>
    <row r="13" spans="1:16" ht="15">
      <c r="A13" s="4" t="s">
        <v>128</v>
      </c>
      <c r="B13" s="5">
        <f>SUM(C13:P13)</f>
        <v>17314</v>
      </c>
      <c r="C13" s="4">
        <f>SUM(3211+268)</f>
        <v>3479</v>
      </c>
      <c r="D13" s="5">
        <v>1</v>
      </c>
      <c r="E13" s="4">
        <v>1</v>
      </c>
      <c r="F13" s="5">
        <v>619</v>
      </c>
      <c r="G13" s="5">
        <v>3</v>
      </c>
      <c r="H13" s="4"/>
      <c r="I13" s="5">
        <v>7917</v>
      </c>
      <c r="J13" s="4"/>
      <c r="K13" s="4"/>
      <c r="L13" s="4">
        <v>1</v>
      </c>
      <c r="M13" s="4">
        <v>344</v>
      </c>
      <c r="N13" s="4">
        <v>37</v>
      </c>
      <c r="O13" s="4">
        <v>4219</v>
      </c>
      <c r="P13" s="4">
        <f>SUM(12751-37-1-7917-3-619-1-1-3479)</f>
        <v>693</v>
      </c>
    </row>
    <row r="14" spans="1:16" ht="15">
      <c r="A14" s="4" t="s">
        <v>129</v>
      </c>
      <c r="B14" s="5">
        <f>SUM(C14:P14)</f>
        <v>5114</v>
      </c>
      <c r="C14" s="4">
        <v>2677</v>
      </c>
      <c r="D14" s="5">
        <v>1</v>
      </c>
      <c r="E14" s="4"/>
      <c r="F14" s="5"/>
      <c r="G14" s="5"/>
      <c r="H14" s="4"/>
      <c r="I14" s="5">
        <v>19</v>
      </c>
      <c r="J14" s="4">
        <v>5</v>
      </c>
      <c r="K14" s="4"/>
      <c r="L14" s="4"/>
      <c r="M14" s="4">
        <v>187</v>
      </c>
      <c r="N14" s="4">
        <v>1189</v>
      </c>
      <c r="O14" s="4">
        <v>432</v>
      </c>
      <c r="P14" s="4">
        <f>SUM(4495-1189-5-19-1-2677)</f>
        <v>604</v>
      </c>
    </row>
    <row r="15" spans="1:16" ht="15">
      <c r="A15" s="4"/>
      <c r="B15" s="5"/>
      <c r="C15" s="4"/>
      <c r="D15" s="5"/>
      <c r="E15" s="4"/>
      <c r="F15" s="5"/>
      <c r="G15" s="5"/>
      <c r="H15" s="4"/>
      <c r="I15" s="5"/>
      <c r="J15" s="4"/>
      <c r="K15" s="4"/>
      <c r="L15" s="4"/>
      <c r="M15" s="4"/>
      <c r="N15" s="4"/>
      <c r="O15" s="4"/>
      <c r="P15" s="4"/>
    </row>
    <row r="16" spans="1:16" ht="15">
      <c r="A16" s="4" t="s">
        <v>9</v>
      </c>
      <c r="B16" s="5">
        <f>SUM(B9:B14)</f>
        <v>114580</v>
      </c>
      <c r="C16" s="4"/>
      <c r="D16" s="5"/>
      <c r="E16" s="4"/>
      <c r="F16" s="5"/>
      <c r="G16" s="5"/>
      <c r="H16" s="4"/>
      <c r="I16" s="5"/>
      <c r="J16" s="4"/>
      <c r="K16" s="4"/>
      <c r="L16" s="4"/>
      <c r="M16" s="4"/>
      <c r="N16" s="4"/>
      <c r="O16" s="4"/>
      <c r="P16" s="4"/>
    </row>
    <row r="18" ht="15">
      <c r="B18" s="2" t="s">
        <v>166</v>
      </c>
    </row>
    <row r="20" ht="15">
      <c r="B20" s="2" t="s">
        <v>169</v>
      </c>
    </row>
  </sheetData>
  <sheetProtection/>
  <mergeCells count="5">
    <mergeCell ref="A6:P6"/>
    <mergeCell ref="A1:P1"/>
    <mergeCell ref="A2:P2"/>
    <mergeCell ref="A4:P4"/>
    <mergeCell ref="A5:P5"/>
  </mergeCells>
  <printOptions horizontalCentered="1"/>
  <pageMargins left="0.75" right="0.75" top="1" bottom="1" header="0.5" footer="0.5"/>
  <pageSetup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AmberLLC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Bardach</dc:creator>
  <cp:keywords/>
  <dc:description/>
  <cp:lastModifiedBy>Janet Kopenhaver</cp:lastModifiedBy>
  <cp:lastPrinted>2011-01-03T16:24:03Z</cp:lastPrinted>
  <dcterms:created xsi:type="dcterms:W3CDTF">2006-11-15T01:43:46Z</dcterms:created>
  <dcterms:modified xsi:type="dcterms:W3CDTF">2011-01-03T16:24:16Z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