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  <sheet name="District 11" sheetId="12" r:id="rId12"/>
    <sheet name="District 12" sheetId="13" r:id="rId13"/>
    <sheet name="District 13" sheetId="14" r:id="rId14"/>
    <sheet name="District 14" sheetId="15" r:id="rId15"/>
    <sheet name="District 15" sheetId="16" r:id="rId16"/>
    <sheet name="District 16" sheetId="17" r:id="rId17"/>
    <sheet name="District 17" sheetId="18" r:id="rId18"/>
    <sheet name="District 18" sheetId="19" r:id="rId19"/>
  </sheets>
  <definedNames>
    <definedName name="_xlnm.Print_Area" localSheetId="1">'District 1'!$A$1:$P$17</definedName>
    <definedName name="_xlnm.Print_Area" localSheetId="10">'District 10'!$A$1:$P$16</definedName>
    <definedName name="_xlnm.Print_Area" localSheetId="11">'District 11'!$A$1:$P$19</definedName>
    <definedName name="_xlnm.Print_Area" localSheetId="12">'District 12'!$A$1:$N$26</definedName>
    <definedName name="_xlnm.Print_Area" localSheetId="13">'District 13'!$A$1:$P$29</definedName>
    <definedName name="_xlnm.Print_Area" localSheetId="14">'District 14'!$A$1:$P$21</definedName>
    <definedName name="_xlnm.Print_Area" localSheetId="15">'District 15'!$A$1:$N$46</definedName>
    <definedName name="_xlnm.Print_Area" localSheetId="16">'District 16'!$A$1:$N$28</definedName>
    <definedName name="_xlnm.Print_Area" localSheetId="17">'District 17'!$A$1:$N$26</definedName>
    <definedName name="_xlnm.Print_Area" localSheetId="18">'District 18'!$A$1:$N$32</definedName>
    <definedName name="_xlnm.Print_Area" localSheetId="2">'District 2'!$A$1:$P$17</definedName>
    <definedName name="_xlnm.Print_Area" localSheetId="3">'District 3'!$A$1:$P$18</definedName>
    <definedName name="_xlnm.Print_Area" localSheetId="4">'District 4'!$A$1:$P$16</definedName>
    <definedName name="_xlnm.Print_Area" localSheetId="5">'District 5'!$A$1:$P$17</definedName>
    <definedName name="_xlnm.Print_Area" localSheetId="6">'District 6'!$A$1:$P$20</definedName>
    <definedName name="_xlnm.Print_Area" localSheetId="7">'District 7'!$A$1:$P$16</definedName>
    <definedName name="_xlnm.Print_Area" localSheetId="8">'District 8'!$A$1:$P$17</definedName>
    <definedName name="_xlnm.Print_Area" localSheetId="9">'District 9'!$A$1:$P$16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<sst xmlns="http://schemas.openxmlformats.org/spreadsheetml/2006/main" count="583" uniqueCount="167">
  <si>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</si>
  <si>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</si>
  <si>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</si>
  <si>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</si>
  <si>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</si>
  <si>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</si>
  <si>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</si>
  <si>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</si>
  <si>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</si>
  <si>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TOTAL</t>
  </si>
  <si>
    <t>County</t>
  </si>
  <si>
    <t>AGRIC.</t>
  </si>
  <si>
    <t>ENERGY</t>
  </si>
  <si>
    <t>EPA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</si>
  <si>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</si>
  <si>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</si>
  <si>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Franklin</t>
  </si>
  <si>
    <t>Marion</t>
  </si>
  <si>
    <t>Jackson</t>
  </si>
  <si>
    <t>Madison</t>
  </si>
  <si>
    <t>pertinent counties in this table. We apologize if some are not in this district or if a county was omitted from this table.)</t>
  </si>
  <si>
    <t xml:space="preserve">  agency and county. (NOTE: Some counties overlap congressional districts; all attempts were made to include all </t>
  </si>
  <si>
    <t>Washington</t>
  </si>
  <si>
    <t>Calhoun</t>
  </si>
  <si>
    <t>Jefferson</t>
  </si>
  <si>
    <t>Clay</t>
  </si>
  <si>
    <t>Lake</t>
  </si>
  <si>
    <t>Putnam</t>
  </si>
  <si>
    <t>Hamilton</t>
  </si>
  <si>
    <t>Union</t>
  </si>
  <si>
    <t>Lee</t>
  </si>
  <si>
    <t>Cook</t>
  </si>
  <si>
    <t>Illinois First Congressional District</t>
  </si>
  <si>
    <t>Will</t>
  </si>
  <si>
    <t>Illinois Second Congressional District</t>
  </si>
  <si>
    <t>Illinois Third Congressional District</t>
  </si>
  <si>
    <t>Illinois Fourth Congressional District</t>
  </si>
  <si>
    <t>Illinois Sixth Congressional District</t>
  </si>
  <si>
    <t>Illinois Fifth Congressional District</t>
  </si>
  <si>
    <t>Illinois Seventh Congressional District</t>
  </si>
  <si>
    <t>McHenry</t>
  </si>
  <si>
    <t>Illinois Eighth Congressional District</t>
  </si>
  <si>
    <t>Illinois Ninth Congressional District</t>
  </si>
  <si>
    <t>Illinois Tenth Congressional District</t>
  </si>
  <si>
    <t>Bureau</t>
  </si>
  <si>
    <t>Grundy</t>
  </si>
  <si>
    <t>Kankakee</t>
  </si>
  <si>
    <t>Livingston</t>
  </si>
  <si>
    <t>McLean</t>
  </si>
  <si>
    <t>Woodford</t>
  </si>
  <si>
    <t>Illinois Eleventh Congressional District</t>
  </si>
  <si>
    <t>Alexander</t>
  </si>
  <si>
    <t>Monroe</t>
  </si>
  <si>
    <t>Perry</t>
  </si>
  <si>
    <t>Pulaski</t>
  </si>
  <si>
    <t>Randolph</t>
  </si>
  <si>
    <t>St Clair</t>
  </si>
  <si>
    <t>Williamson</t>
  </si>
  <si>
    <t>Illinois Twelfth Congressional District</t>
  </si>
  <si>
    <t>Illinois Thirteenth Congressional District</t>
  </si>
  <si>
    <t>De Kalb</t>
  </si>
  <si>
    <t>Henry</t>
  </si>
  <si>
    <t>Kane</t>
  </si>
  <si>
    <t>Kendall</t>
  </si>
  <si>
    <t>Whiteside</t>
  </si>
  <si>
    <t>Illinois Fourteenth Congressional District</t>
  </si>
  <si>
    <t>Champaign</t>
  </si>
  <si>
    <t>Clark</t>
  </si>
  <si>
    <t>Coles</t>
  </si>
  <si>
    <t>Crawford</t>
  </si>
  <si>
    <t>Cumberland</t>
  </si>
  <si>
    <t>De Witt</t>
  </si>
  <si>
    <t>Douglas</t>
  </si>
  <si>
    <t>Edgar</t>
  </si>
  <si>
    <t>Edwards</t>
  </si>
  <si>
    <t>Ford</t>
  </si>
  <si>
    <t>Gallatin</t>
  </si>
  <si>
    <t>Iroquois</t>
  </si>
  <si>
    <t>Lawrence</t>
  </si>
  <si>
    <t>Macon</t>
  </si>
  <si>
    <t>Moultrie</t>
  </si>
  <si>
    <t>Piatt</t>
  </si>
  <si>
    <t>Saline</t>
  </si>
  <si>
    <t>Vermillion</t>
  </si>
  <si>
    <t>Wabash</t>
  </si>
  <si>
    <t>White</t>
  </si>
  <si>
    <t>Illinois Fifteenth Congressional District</t>
  </si>
  <si>
    <t>Boone</t>
  </si>
  <si>
    <t>Carroll</t>
  </si>
  <si>
    <t>Jo Daviess</t>
  </si>
  <si>
    <t>Ogle</t>
  </si>
  <si>
    <t>Stephenson</t>
  </si>
  <si>
    <t>Winnebago</t>
  </si>
  <si>
    <t>Illinois Sixteenth Congressional District</t>
  </si>
  <si>
    <t>Illinois Seventeenth Congressional District</t>
  </si>
  <si>
    <t>Adams</t>
  </si>
  <si>
    <t>Christian</t>
  </si>
  <si>
    <t>Fayette</t>
  </si>
  <si>
    <t>Fulton</t>
  </si>
  <si>
    <t>Greene</t>
  </si>
  <si>
    <t>Hancock</t>
  </si>
  <si>
    <t>Henderson</t>
  </si>
  <si>
    <t>Jersey</t>
  </si>
  <si>
    <t>Knox</t>
  </si>
  <si>
    <t>McDonough</t>
  </si>
  <si>
    <t>Macoupin</t>
  </si>
  <si>
    <t>Mercer</t>
  </si>
  <si>
    <t>Montgomery</t>
  </si>
  <si>
    <t>Pike</t>
  </si>
  <si>
    <t>Rock Island</t>
  </si>
  <si>
    <t>Sangamon</t>
  </si>
  <si>
    <t>Shelby</t>
  </si>
  <si>
    <t>Warren</t>
  </si>
  <si>
    <t>Brown</t>
  </si>
  <si>
    <t>Cass</t>
  </si>
  <si>
    <t>Logan</t>
  </si>
  <si>
    <t>Marshall</t>
  </si>
  <si>
    <t>Mason</t>
  </si>
  <si>
    <t>Menard</t>
  </si>
  <si>
    <t>Morgan</t>
  </si>
  <si>
    <t>Peoria</t>
  </si>
  <si>
    <t>Schuyler</t>
  </si>
  <si>
    <t>Scott</t>
  </si>
  <si>
    <t>Stark</t>
  </si>
  <si>
    <t>Tazewell</t>
  </si>
  <si>
    <t>Illinois Eighteenth Congressional District</t>
  </si>
  <si>
    <t>Bond</t>
  </si>
  <si>
    <t>Clinton</t>
  </si>
  <si>
    <t>Effingham</t>
  </si>
  <si>
    <t>Hardin</t>
  </si>
  <si>
    <t>Jasper</t>
  </si>
  <si>
    <t>Johnson</t>
  </si>
  <si>
    <t>Massac</t>
  </si>
  <si>
    <t>Pope</t>
  </si>
  <si>
    <t>Richland</t>
  </si>
  <si>
    <t>Wayne</t>
  </si>
  <si>
    <t>Statewide</t>
  </si>
  <si>
    <t>Illinois</t>
  </si>
  <si>
    <t>FEDERAL RETIREES</t>
  </si>
  <si>
    <t>DEFENSE/ DHS</t>
  </si>
  <si>
    <t>POSTAL*</t>
  </si>
  <si>
    <t>ENERGY/ EPA</t>
  </si>
  <si>
    <t>DuPage</t>
  </si>
  <si>
    <t>LaSalle</t>
  </si>
  <si>
    <t>Number of Federal Employees and Retirees, November 2012</t>
  </si>
  <si>
    <t>Source: Office of Personnel Management, Federal Employment Statistics, November 2012.</t>
  </si>
  <si>
    <t>*Source: U.S. Department of Labor, Bureau of Labor Statistics, Quarterly Census of Employment, 2011.</t>
  </si>
  <si>
    <t>Source: Office of Personnel Management, Federal Employment Statistics (place of employment county), November 2012.</t>
  </si>
  <si>
    <t xml:space="preserve">In the state of Illinois there are 146,021 federal employees and retirees. </t>
  </si>
  <si>
    <t xml:space="preserve">In the First Congressional District of Illinois, there are 65,117 federal employees and retirees. Below is the breakout by federal agency and county. </t>
  </si>
  <si>
    <t xml:space="preserve">In the Second Congressional District of Illinois, there are 65,719 federal employees and retirees. Below is the breakout by federal agency and county. </t>
  </si>
  <si>
    <t xml:space="preserve">In the Third Congressional District of Illinois, there are 73,483 federal employees and retirees. Below is the breakout by federal agency and county. </t>
  </si>
  <si>
    <t xml:space="preserve">In the Fourth Congressional District of Illinois, there are 61,958 federal employees and retirees. Below is the breakout by federal agency and county. </t>
  </si>
  <si>
    <t xml:space="preserve">In the Fifth Congressional District of Illinois, there are 70,324 federal employees and retirees. Below is the breakout by federal agency and county. </t>
  </si>
  <si>
    <t xml:space="preserve">In the Sixth Congressional District of Illinois, there are 83,633 federal employees and retirees. Below is the breakout by federal agency and county. </t>
  </si>
  <si>
    <t xml:space="preserve">In the Seventh Congressional District of Illinois, there are 61,958 federal employees and retirees. Below is the breakout by federal agency and county. </t>
  </si>
  <si>
    <t>In the Eighth Congressional District of Illinois, there are 73,357 federal employees and retirees. Below is the breakout by federal</t>
  </si>
  <si>
    <t xml:space="preserve">In the Ninth Congressional District of Illinois, there are 61,958 federal employees and retirees. Below is the breakout by federal agency and county. </t>
  </si>
  <si>
    <t>In the Tenth Congressional District of Illinois, there are 70,824 federal employees and retirees. Below is the breakout by federal</t>
  </si>
  <si>
    <t xml:space="preserve">In the Eleventh Congressional District of Illinois, there are 76,947 federal employees and retirees. Below is the breakout by federal  </t>
  </si>
  <si>
    <t xml:space="preserve">In the Twelfth Congressional District of Illinois, there are 17,528 federal employees and retirees. Below is the breakout by federal  </t>
  </si>
  <si>
    <t xml:space="preserve">In the Thirteenth Congressional District of Illinois, there are 13,110 federal employees and retirees. Below is the breakout by federal agency and county. </t>
  </si>
  <si>
    <t xml:space="preserve">In the Fourteenth Congressional District of Illinois, there are 25,766 federal employees and retirees. Below is the breakout by federal  </t>
  </si>
  <si>
    <t xml:space="preserve">In the Fifteenth Congressional District of Illinois, there are 13,803 federal employees and retirees. Below is the breakout by federal  </t>
  </si>
  <si>
    <t xml:space="preserve">In the Sixteenth Congressional District of Illinois, there are 8,396 federal employees and retirees. Below is the breakout by federal  </t>
  </si>
  <si>
    <t xml:space="preserve">In the Seventeenth Congressional District of Illinois, there are 17,013 federal employees and retirees. Below is the breakout by federal  </t>
  </si>
  <si>
    <t xml:space="preserve">In the Eighteenth Congressional District of Illinois, there are 10,878 federal employees and retirees. Below is the breakout by federal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</si>
</sst>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6.664062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3359375" style="0" customWidth="1"/>
    <col min="12" max="12" width="5.99609375" style="0" customWidth="1"/>
    <col min="13" max="13" width="6.77734375" style="0" customWidth="1"/>
    <col min="14" max="14" width="7.5546875" style="0" customWidth="1"/>
    <col min="15" max="15" width="6.6640625" style="0" customWidth="1"/>
    <col min="16" max="16" width="4.88671875" style="0" hidden="1" customWidth="1"/>
  </cols>
  <sheetData>
    <row r="1" spans="1:16" s="32" customFormat="1" ht="18.75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</row>
    <row r="3" ht="18.75">
      <c r="A3" s="1"/>
    </row>
    <row r="4" spans="1:15" ht="15">
      <c r="A4" s="38" t="s">
        <v>148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15">
      <c r="A5" s="33"/>
    </row>
    <row r="6" ht="15">
      <c r="A6" s="33"/>
    </row>
    <row r="8" spans="1:15" ht="25.5" customHeight="1">
      <c r="A8" s="3"/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20" t="s">
        <v>141</v>
      </c>
      <c r="L8" s="3" t="s">
        <v>140</v>
      </c>
      <c r="M8" s="20" t="s">
        <v>7</v>
      </c>
      <c r="N8" s="20" t="s">
        <v>138</v>
      </c>
      <c r="O8" s="3" t="s">
        <v>8</v>
      </c>
    </row>
    <row r="9" spans="1:15" ht="15">
      <c r="A9" s="4" t="s">
        <v>136</v>
      </c>
      <c r="B9" s="5">
        <f>SUM(C9:O9)</f>
        <v>146021</v>
      </c>
      <c r="C9" s="4">
        <f>SUM(3763+7959+1233+4817+1354)</f>
        <v>19126</v>
      </c>
      <c r="D9" s="5">
        <v>12088</v>
      </c>
      <c r="E9" s="4">
        <v>2296</v>
      </c>
      <c r="F9" s="4">
        <v>1599</v>
      </c>
      <c r="G9" s="4">
        <v>281</v>
      </c>
      <c r="H9" s="4">
        <v>2018</v>
      </c>
      <c r="I9" s="4">
        <v>464</v>
      </c>
      <c r="J9" s="4">
        <v>847</v>
      </c>
      <c r="K9" s="4">
        <f>SUM(277+1248)</f>
        <v>1525</v>
      </c>
      <c r="L9" s="4">
        <v>30497</v>
      </c>
      <c r="M9" s="4">
        <v>3071</v>
      </c>
      <c r="N9" s="4">
        <v>64330</v>
      </c>
      <c r="O9" s="4">
        <f>SUM(154+759+380+95+31+103+17+7+536+22+727+12+67+167+218+89+67+232+12+15+137+5+13+28+10+17+694+7+57+12+3199-10)</f>
        <v>7879</v>
      </c>
    </row>
    <row r="11" ht="15">
      <c r="B11" s="2" t="s">
        <v>145</v>
      </c>
    </row>
    <row r="12" ht="15">
      <c r="B12" s="2"/>
    </row>
    <row r="13" ht="15">
      <c r="B13" s="2" t="s">
        <v>146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5" sqref="A5:P5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88671875" style="0" customWidth="1"/>
    <col min="4" max="4" width="7.3359375" style="0" customWidth="1"/>
    <col min="5" max="5" width="4.99609375" style="0" customWidth="1"/>
    <col min="6" max="6" width="5.21484375" style="0" customWidth="1"/>
    <col min="7" max="7" width="6.21484375" style="0" customWidth="1"/>
    <col min="8" max="8" width="5.5546875" style="0" customWidth="1"/>
    <col min="9" max="9" width="7.77734375" style="0" customWidth="1"/>
    <col min="10" max="10" width="5.77734375" style="0" customWidth="1"/>
    <col min="11" max="11" width="6.10546875" style="0" customWidth="1"/>
    <col min="12" max="12" width="4.88671875" style="0" customWidth="1"/>
    <col min="13" max="13" width="6.2148437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4"/>
      <c r="B11" s="5"/>
      <c r="C11" s="4"/>
      <c r="D11" s="15"/>
      <c r="F11" s="17"/>
      <c r="H11" s="17"/>
      <c r="I11" s="14"/>
      <c r="J11" s="17"/>
      <c r="L11" s="4"/>
      <c r="N11" s="17"/>
      <c r="O11" s="17"/>
      <c r="P11" s="4"/>
    </row>
    <row r="12" spans="1:16" ht="15">
      <c r="A12" s="4" t="s">
        <v>9</v>
      </c>
      <c r="B12" s="5">
        <f>SUM(B10:B10)</f>
        <v>61958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147</v>
      </c>
    </row>
    <row r="16" ht="15">
      <c r="B16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C10" sqref="C10:P10"/>
    </sheetView>
  </sheetViews>
  <sheetFormatPr defaultColWidth="8.88671875" defaultRowHeight="15"/>
  <cols>
    <col min="1" max="2" width="8.21484375" style="0" customWidth="1"/>
    <col min="3" max="3" width="6.88671875" style="0" customWidth="1"/>
    <col min="4" max="4" width="6.10546875" style="0" customWidth="1"/>
    <col min="5" max="5" width="6.3359375" style="0" customWidth="1"/>
    <col min="6" max="6" width="5.21484375" style="0" customWidth="1"/>
    <col min="7" max="7" width="6.4453125" style="0" customWidth="1"/>
    <col min="8" max="8" width="5.6640625" style="0" customWidth="1"/>
    <col min="9" max="9" width="7.5546875" style="0" customWidth="1"/>
    <col min="10" max="10" width="5.4453125" style="0" customWidth="1"/>
    <col min="11" max="11" width="6.6640625" style="0" customWidth="1"/>
    <col min="12" max="12" width="4.77734375" style="0" customWidth="1"/>
    <col min="13" max="13" width="6.10546875" style="0" customWidth="1"/>
    <col min="14" max="15" width="7.88671875" style="0" customWidth="1"/>
    <col min="16" max="16" width="5.99609375" style="0" customWidth="1"/>
  </cols>
  <sheetData>
    <row r="1" spans="1:16" ht="18.7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158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  <c r="O4" s="41"/>
      <c r="P4" s="41"/>
    </row>
    <row r="5" spans="1:16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1"/>
      <c r="N5" s="41"/>
      <c r="O5" s="41"/>
      <c r="P5" s="41"/>
    </row>
    <row r="6" spans="1:16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1"/>
      <c r="M6" s="41"/>
      <c r="N6" s="41"/>
      <c r="O6" s="41"/>
      <c r="P6" s="41"/>
    </row>
    <row r="7" ht="21" customHeight="1"/>
    <row r="8" spans="1:16" s="21" customFormat="1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20" t="s">
        <v>12</v>
      </c>
      <c r="L8" s="3" t="s">
        <v>13</v>
      </c>
      <c r="M8" s="3" t="s">
        <v>140</v>
      </c>
      <c r="N8" s="20" t="s">
        <v>7</v>
      </c>
      <c r="O8" s="20" t="s">
        <v>138</v>
      </c>
      <c r="P8" s="3" t="s">
        <v>8</v>
      </c>
    </row>
    <row r="9" spans="1:16" ht="15">
      <c r="A9" s="4" t="s">
        <v>31</v>
      </c>
      <c r="B9" s="5">
        <f>SUM(C9:P9)</f>
        <v>61958</v>
      </c>
      <c r="C9" s="4">
        <f>SUM(5+440+178+4265+23)</f>
        <v>4911</v>
      </c>
      <c r="D9" s="5">
        <v>6793</v>
      </c>
      <c r="E9" s="4">
        <v>1330</v>
      </c>
      <c r="F9" s="5">
        <v>262</v>
      </c>
      <c r="G9" s="5">
        <v>22</v>
      </c>
      <c r="H9" s="4">
        <v>857</v>
      </c>
      <c r="I9" s="5">
        <v>179</v>
      </c>
      <c r="J9" s="4">
        <v>730</v>
      </c>
      <c r="K9" s="4">
        <v>24</v>
      </c>
      <c r="L9" s="4">
        <v>1228</v>
      </c>
      <c r="M9" s="4">
        <v>14195</v>
      </c>
      <c r="N9" s="4">
        <v>2404</v>
      </c>
      <c r="O9" s="4">
        <v>23500</v>
      </c>
      <c r="P9" s="4">
        <f>SUM(1797+154+596+376+95+103+27+7+352+22+653+53+39+61+39+232+12+15+136+5+27+3+5+17+687+4+2+4)</f>
        <v>5523</v>
      </c>
    </row>
    <row r="10" spans="1:16" ht="15">
      <c r="A10" s="4" t="s">
        <v>26</v>
      </c>
      <c r="B10" s="5">
        <f>SUM(C10:P10)</f>
        <v>8866</v>
      </c>
      <c r="C10" s="4">
        <f>SUM(1+400+149+13+1309)</f>
        <v>1872</v>
      </c>
      <c r="D10" s="5">
        <v>2177</v>
      </c>
      <c r="E10" s="4">
        <v>35</v>
      </c>
      <c r="F10" s="5">
        <v>3</v>
      </c>
      <c r="G10" s="5">
        <v>1</v>
      </c>
      <c r="H10" s="4">
        <v>3</v>
      </c>
      <c r="I10" s="5">
        <v>16</v>
      </c>
      <c r="J10" s="4">
        <v>1</v>
      </c>
      <c r="K10" s="4"/>
      <c r="L10" s="4"/>
      <c r="M10" s="4">
        <v>1084</v>
      </c>
      <c r="N10" s="4"/>
      <c r="O10" s="4">
        <v>3557</v>
      </c>
      <c r="P10" s="4">
        <v>117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5">
      <c r="A12" s="4" t="s">
        <v>9</v>
      </c>
      <c r="B12" s="5">
        <f>SUM(B9:B10)</f>
        <v>70824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6" ht="15">
      <c r="A13" s="24"/>
      <c r="B13" s="25"/>
      <c r="C13" s="24"/>
      <c r="D13" s="25"/>
      <c r="E13" s="24"/>
      <c r="F13" s="25"/>
      <c r="G13" s="25"/>
      <c r="H13" s="24"/>
      <c r="I13" s="25"/>
      <c r="J13" s="24"/>
      <c r="K13" s="24"/>
      <c r="L13" s="24"/>
      <c r="M13" s="24"/>
      <c r="N13" s="24"/>
      <c r="O13" s="24"/>
      <c r="P13" s="24"/>
    </row>
    <row r="14" ht="15">
      <c r="B14" s="2" t="s">
        <v>147</v>
      </c>
    </row>
    <row r="16" ht="15">
      <c r="B16" s="2" t="s">
        <v>146</v>
      </c>
    </row>
    <row r="19" ht="13.5" customHeight="1"/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defaultGridColor="0" zoomScalePageLayoutView="0" colorId="8" workbookViewId="0" topLeftCell="A1">
      <selection activeCell="C13" sqref="C13:P13"/>
    </sheetView>
  </sheetViews>
  <sheetFormatPr defaultColWidth="8.88671875" defaultRowHeight="15"/>
  <cols>
    <col min="1" max="1" width="7.4453125" style="0" customWidth="1"/>
    <col min="2" max="3" width="6.99609375" style="0" customWidth="1"/>
    <col min="4" max="4" width="7.10546875" style="0" customWidth="1"/>
    <col min="5" max="5" width="5.4453125" style="0" customWidth="1"/>
    <col min="6" max="6" width="4.88671875" style="0" customWidth="1"/>
    <col min="7" max="7" width="6.77734375" style="0" customWidth="1"/>
    <col min="8" max="8" width="5.6640625" style="0" customWidth="1"/>
    <col min="9" max="9" width="8.3359375" style="0" customWidth="1"/>
    <col min="10" max="10" width="4.99609375" style="0" customWidth="1"/>
    <col min="11" max="11" width="5.4453125" style="0" customWidth="1"/>
    <col min="12" max="12" width="5.10546875" style="0" customWidth="1"/>
    <col min="13" max="13" width="6.3359375" style="0" customWidth="1"/>
    <col min="14" max="14" width="7.3359375" style="0" customWidth="1"/>
    <col min="15" max="15" width="7.10546875" style="0" customWidth="1"/>
    <col min="16" max="16" width="5.21484375" style="0" customWidth="1"/>
  </cols>
  <sheetData>
    <row r="1" spans="1:16" ht="18.7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  <c r="O4" s="41"/>
      <c r="P4" s="41"/>
    </row>
    <row r="5" spans="1:16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1"/>
      <c r="O5" s="41"/>
      <c r="P5" s="41"/>
    </row>
    <row r="6" spans="1:16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3" ht="1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6" ht="24.75" customHeight="1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20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13</v>
      </c>
      <c r="M8" s="3" t="s">
        <v>140</v>
      </c>
      <c r="N8" s="20" t="s">
        <v>7</v>
      </c>
      <c r="O8" s="20" t="s">
        <v>138</v>
      </c>
      <c r="P8" s="3" t="s">
        <v>8</v>
      </c>
    </row>
    <row r="9" spans="1:16" s="21" customFormat="1" ht="15">
      <c r="A9" s="34" t="s">
        <v>31</v>
      </c>
      <c r="B9" s="5">
        <f>SUM(C9:P9)</f>
        <v>61958</v>
      </c>
      <c r="C9" s="4">
        <f>SUM(5+440+178+4265+23)</f>
        <v>4911</v>
      </c>
      <c r="D9" s="5">
        <v>6793</v>
      </c>
      <c r="E9" s="4">
        <v>1330</v>
      </c>
      <c r="F9" s="5">
        <v>262</v>
      </c>
      <c r="G9" s="5">
        <v>22</v>
      </c>
      <c r="H9" s="4">
        <v>857</v>
      </c>
      <c r="I9" s="5">
        <v>179</v>
      </c>
      <c r="J9" s="4">
        <v>730</v>
      </c>
      <c r="K9" s="4">
        <v>24</v>
      </c>
      <c r="L9" s="4">
        <v>1228</v>
      </c>
      <c r="M9" s="4">
        <v>14195</v>
      </c>
      <c r="N9" s="4">
        <v>2404</v>
      </c>
      <c r="O9" s="4">
        <v>23500</v>
      </c>
      <c r="P9" s="4">
        <f>SUM(1797+154+596+376+95+103+27+7+352+22+653+53+39+61+39+232+12+15+136+5+27+3+5+17+687+4+2+4)</f>
        <v>5523</v>
      </c>
    </row>
    <row r="10" spans="1:16" ht="15">
      <c r="A10" s="34" t="s">
        <v>142</v>
      </c>
      <c r="B10" s="5">
        <f>SUM(C10:P10)</f>
        <v>8366</v>
      </c>
      <c r="C10" s="36">
        <f>SUM(1+48+41+112)</f>
        <v>202</v>
      </c>
      <c r="D10" s="36">
        <v>12</v>
      </c>
      <c r="E10" s="34">
        <v>342</v>
      </c>
      <c r="F10" s="36">
        <v>50</v>
      </c>
      <c r="G10" s="34"/>
      <c r="H10" s="34">
        <v>59</v>
      </c>
      <c r="I10" s="34">
        <v>104</v>
      </c>
      <c r="J10" s="34"/>
      <c r="K10" s="36">
        <v>253</v>
      </c>
      <c r="L10" s="34">
        <v>9</v>
      </c>
      <c r="M10" s="34">
        <v>3331</v>
      </c>
      <c r="N10" s="36">
        <v>102</v>
      </c>
      <c r="O10" s="36">
        <v>3409</v>
      </c>
      <c r="P10" s="34">
        <f>SUM(81+50+3+1+102+22+198+10+12+13+1)</f>
        <v>493</v>
      </c>
    </row>
    <row r="11" spans="1:16" ht="15">
      <c r="A11" s="34" t="s">
        <v>62</v>
      </c>
      <c r="B11" s="5">
        <f>SUM(C11:P11)</f>
        <v>3033</v>
      </c>
      <c r="C11" s="4">
        <v>9</v>
      </c>
      <c r="D11" s="5">
        <v>24</v>
      </c>
      <c r="E11" s="4">
        <v>1</v>
      </c>
      <c r="F11" s="5">
        <v>22</v>
      </c>
      <c r="G11" s="5"/>
      <c r="H11" s="4">
        <v>818</v>
      </c>
      <c r="I11" s="5">
        <v>12</v>
      </c>
      <c r="J11" s="4">
        <v>23</v>
      </c>
      <c r="K11" s="4"/>
      <c r="L11" s="4"/>
      <c r="M11" s="4">
        <v>731</v>
      </c>
      <c r="N11" s="4">
        <v>57</v>
      </c>
      <c r="O11" s="4">
        <v>1331</v>
      </c>
      <c r="P11" s="4">
        <v>5</v>
      </c>
    </row>
    <row r="12" spans="1:16" ht="15">
      <c r="A12" s="34" t="s">
        <v>63</v>
      </c>
      <c r="B12" s="5">
        <f>SUM(C12:P12)</f>
        <v>431</v>
      </c>
      <c r="C12" s="4">
        <v>1</v>
      </c>
      <c r="D12" s="5"/>
      <c r="E12" s="4"/>
      <c r="F12" s="5">
        <v>5</v>
      </c>
      <c r="G12" s="5"/>
      <c r="H12" s="4"/>
      <c r="I12" s="5">
        <v>1</v>
      </c>
      <c r="J12" s="4"/>
      <c r="K12" s="4"/>
      <c r="L12" s="4"/>
      <c r="M12" s="4">
        <v>118</v>
      </c>
      <c r="N12" s="4"/>
      <c r="O12" s="4">
        <v>304</v>
      </c>
      <c r="P12" s="4">
        <v>2</v>
      </c>
    </row>
    <row r="13" spans="1:16" ht="15">
      <c r="A13" s="4" t="s">
        <v>33</v>
      </c>
      <c r="B13" s="5">
        <f>SUM(C13:P13)</f>
        <v>3159</v>
      </c>
      <c r="C13" s="4">
        <v>73</v>
      </c>
      <c r="D13" s="5">
        <v>44</v>
      </c>
      <c r="E13" s="4"/>
      <c r="F13" s="5">
        <v>66</v>
      </c>
      <c r="G13" s="5"/>
      <c r="H13" s="4">
        <v>4</v>
      </c>
      <c r="I13" s="5">
        <v>40</v>
      </c>
      <c r="J13" s="4"/>
      <c r="K13" s="4"/>
      <c r="L13" s="4"/>
      <c r="M13" s="4">
        <v>739</v>
      </c>
      <c r="N13" s="4">
        <v>28</v>
      </c>
      <c r="O13" s="17">
        <v>2143</v>
      </c>
      <c r="P13" s="4">
        <v>22</v>
      </c>
    </row>
    <row r="14" spans="1:16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  <c r="P14" s="4"/>
    </row>
    <row r="15" spans="1:16" ht="15">
      <c r="A15" s="4" t="s">
        <v>9</v>
      </c>
      <c r="B15" s="5">
        <f>SUM(B9:B13)</f>
        <v>76947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  <c r="P15" s="4"/>
    </row>
    <row r="16" spans="1:16" ht="13.5" customHeight="1">
      <c r="A16" s="26"/>
      <c r="B16" s="29"/>
      <c r="C16" s="30"/>
      <c r="D16" s="29"/>
      <c r="E16" s="30"/>
      <c r="F16" s="29"/>
      <c r="G16" s="29"/>
      <c r="H16" s="30"/>
      <c r="I16" s="29"/>
      <c r="J16" s="30"/>
      <c r="K16" s="30"/>
      <c r="L16" s="30"/>
      <c r="M16" s="30"/>
      <c r="N16" s="30"/>
      <c r="O16" s="30"/>
      <c r="P16" s="30"/>
    </row>
    <row r="17" ht="15">
      <c r="B17" s="2" t="s">
        <v>147</v>
      </c>
    </row>
    <row r="19" ht="15">
      <c r="B19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K13" sqref="K13:N13"/>
    </sheetView>
  </sheetViews>
  <sheetFormatPr defaultColWidth="8.88671875" defaultRowHeight="15"/>
  <cols>
    <col min="1" max="1" width="10.21484375" style="0" customWidth="1"/>
    <col min="2" max="2" width="7.6640625" style="0" customWidth="1"/>
    <col min="3" max="3" width="7.21484375" style="0" customWidth="1"/>
    <col min="4" max="4" width="6.4453125" style="0" customWidth="1"/>
    <col min="5" max="5" width="5.3359375" style="0" customWidth="1"/>
    <col min="6" max="6" width="4.99609375" style="0" customWidth="1"/>
    <col min="7" max="7" width="6.5546875" style="0" customWidth="1"/>
    <col min="8" max="8" width="5.88671875" style="0" customWidth="1"/>
    <col min="9" max="9" width="7.88671875" style="0" customWidth="1"/>
    <col min="10" max="11" width="6.3359375" style="0" customWidth="1"/>
    <col min="12" max="13" width="6.6640625" style="0" customWidth="1"/>
    <col min="14" max="14" width="5.88671875" style="0" customWidth="1"/>
  </cols>
  <sheetData>
    <row r="1" spans="1:14" ht="18.7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</row>
    <row r="2" spans="1:14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</row>
    <row r="3" ht="18.75">
      <c r="A3" s="1"/>
    </row>
    <row r="4" spans="1:14" ht="15">
      <c r="A4" s="38" t="s">
        <v>160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</row>
    <row r="5" spans="1:14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1"/>
      <c r="N5" s="41"/>
    </row>
    <row r="6" spans="1:14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1"/>
      <c r="M6" s="41"/>
      <c r="N6" s="41"/>
    </row>
    <row r="7" spans="1:11" ht="1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4" ht="24.75" customHeight="1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140</v>
      </c>
      <c r="L8" s="20" t="s">
        <v>7</v>
      </c>
      <c r="M8" s="20" t="s">
        <v>138</v>
      </c>
      <c r="N8" s="3" t="s">
        <v>8</v>
      </c>
    </row>
    <row r="9" spans="1:14" s="21" customFormat="1" ht="15">
      <c r="A9" s="4" t="s">
        <v>51</v>
      </c>
      <c r="B9" s="5">
        <f aca="true" t="shared" si="0" ref="B9:B19">SUM(C9:N9)</f>
        <v>76</v>
      </c>
      <c r="C9" s="4"/>
      <c r="D9" s="5"/>
      <c r="E9" s="4"/>
      <c r="F9" s="5">
        <v>2</v>
      </c>
      <c r="G9" s="5"/>
      <c r="H9" s="4"/>
      <c r="I9" s="5">
        <v>1</v>
      </c>
      <c r="J9" s="4"/>
      <c r="K9" s="4">
        <v>26</v>
      </c>
      <c r="L9" s="4"/>
      <c r="M9" s="4">
        <v>47</v>
      </c>
      <c r="N9" s="4"/>
    </row>
    <row r="10" spans="1:14" ht="15">
      <c r="A10" s="4" t="s">
        <v>16</v>
      </c>
      <c r="B10" s="5">
        <f>SUM(C10:N10)</f>
        <v>480</v>
      </c>
      <c r="C10" s="4">
        <v>36</v>
      </c>
      <c r="D10" s="5"/>
      <c r="E10" s="4"/>
      <c r="F10" s="5">
        <v>5</v>
      </c>
      <c r="G10" s="5"/>
      <c r="H10" s="4"/>
      <c r="I10" s="5">
        <v>1</v>
      </c>
      <c r="J10" s="4">
        <v>27</v>
      </c>
      <c r="K10" s="4">
        <v>84</v>
      </c>
      <c r="L10" s="4">
        <v>11</v>
      </c>
      <c r="M10" s="4">
        <v>304</v>
      </c>
      <c r="N10" s="4">
        <v>12</v>
      </c>
    </row>
    <row r="11" spans="1:14" ht="15">
      <c r="A11" s="4" t="s">
        <v>18</v>
      </c>
      <c r="B11" s="5">
        <f t="shared" si="0"/>
        <v>486</v>
      </c>
      <c r="C11" s="4">
        <v>7</v>
      </c>
      <c r="D11" s="5"/>
      <c r="E11" s="4">
        <v>5</v>
      </c>
      <c r="F11" s="5">
        <v>21</v>
      </c>
      <c r="G11" s="5">
        <v>1</v>
      </c>
      <c r="H11" s="4"/>
      <c r="I11" s="5"/>
      <c r="J11" s="4"/>
      <c r="K11" s="4">
        <v>168</v>
      </c>
      <c r="L11" s="4">
        <v>15</v>
      </c>
      <c r="M11" s="4">
        <v>263</v>
      </c>
      <c r="N11" s="4">
        <v>6</v>
      </c>
    </row>
    <row r="12" spans="1:14" ht="15">
      <c r="A12" s="34" t="s">
        <v>24</v>
      </c>
      <c r="B12" s="5">
        <f t="shared" si="0"/>
        <v>369</v>
      </c>
      <c r="C12" s="4">
        <v>1</v>
      </c>
      <c r="D12" s="5">
        <v>10</v>
      </c>
      <c r="E12" s="4">
        <v>7</v>
      </c>
      <c r="F12" s="5">
        <v>12</v>
      </c>
      <c r="G12" s="5">
        <v>4</v>
      </c>
      <c r="H12" s="4"/>
      <c r="I12" s="5"/>
      <c r="J12" s="4">
        <v>3</v>
      </c>
      <c r="K12" s="4">
        <v>80</v>
      </c>
      <c r="L12" s="4">
        <v>12</v>
      </c>
      <c r="M12" s="4">
        <v>221</v>
      </c>
      <c r="N12" s="4">
        <v>19</v>
      </c>
    </row>
    <row r="13" spans="1:14" ht="15">
      <c r="A13" s="4" t="s">
        <v>19</v>
      </c>
      <c r="B13" s="5">
        <f>SUM(C13:N13)</f>
        <v>3044</v>
      </c>
      <c r="C13" s="4">
        <v>58</v>
      </c>
      <c r="D13" s="5">
        <v>2</v>
      </c>
      <c r="E13" s="4"/>
      <c r="F13" s="5">
        <v>6</v>
      </c>
      <c r="G13" s="5">
        <v>27</v>
      </c>
      <c r="H13" s="4">
        <v>2</v>
      </c>
      <c r="I13" s="5">
        <v>4</v>
      </c>
      <c r="J13" s="4"/>
      <c r="K13" s="4">
        <v>440</v>
      </c>
      <c r="L13" s="4">
        <v>16</v>
      </c>
      <c r="M13" s="4">
        <v>2481</v>
      </c>
      <c r="N13" s="4">
        <v>8</v>
      </c>
    </row>
    <row r="14" spans="1:14" ht="15">
      <c r="A14" s="4" t="s">
        <v>52</v>
      </c>
      <c r="B14" s="5">
        <f>SUM(C14:N14)</f>
        <v>601</v>
      </c>
      <c r="C14" s="4"/>
      <c r="D14" s="5"/>
      <c r="E14" s="4"/>
      <c r="F14" s="5">
        <v>3</v>
      </c>
      <c r="G14" s="5"/>
      <c r="H14" s="4"/>
      <c r="I14" s="5"/>
      <c r="J14" s="4"/>
      <c r="K14" s="4">
        <v>65</v>
      </c>
      <c r="L14" s="4"/>
      <c r="M14" s="4">
        <v>402</v>
      </c>
      <c r="N14" s="4">
        <v>131</v>
      </c>
    </row>
    <row r="15" spans="1:14" ht="15">
      <c r="A15" s="4" t="s">
        <v>53</v>
      </c>
      <c r="B15" s="5">
        <f t="shared" si="0"/>
        <v>151</v>
      </c>
      <c r="C15" s="4">
        <v>1</v>
      </c>
      <c r="D15" s="5"/>
      <c r="E15" s="4"/>
      <c r="F15" s="5">
        <v>2</v>
      </c>
      <c r="G15" s="5"/>
      <c r="H15" s="4"/>
      <c r="I15" s="5">
        <v>1</v>
      </c>
      <c r="J15" s="4"/>
      <c r="K15" s="4">
        <v>43</v>
      </c>
      <c r="L15" s="4"/>
      <c r="M15" s="4">
        <v>102</v>
      </c>
      <c r="N15" s="4">
        <v>2</v>
      </c>
    </row>
    <row r="16" spans="1:14" ht="15">
      <c r="A16" s="4" t="s">
        <v>54</v>
      </c>
      <c r="B16" s="5">
        <f t="shared" si="0"/>
        <v>133</v>
      </c>
      <c r="C16" s="4">
        <v>51</v>
      </c>
      <c r="D16" s="5"/>
      <c r="E16" s="4"/>
      <c r="F16" s="5"/>
      <c r="G16" s="5">
        <v>8</v>
      </c>
      <c r="H16" s="4"/>
      <c r="I16" s="5"/>
      <c r="J16" s="4"/>
      <c r="K16" s="4">
        <v>21</v>
      </c>
      <c r="L16" s="4"/>
      <c r="M16" s="4">
        <v>53</v>
      </c>
      <c r="N16" s="4"/>
    </row>
    <row r="17" spans="1:14" ht="15">
      <c r="A17" s="4" t="s">
        <v>55</v>
      </c>
      <c r="B17" s="5">
        <f t="shared" si="0"/>
        <v>258</v>
      </c>
      <c r="C17" s="4">
        <v>17</v>
      </c>
      <c r="D17" s="5"/>
      <c r="E17" s="4"/>
      <c r="F17" s="5">
        <v>4</v>
      </c>
      <c r="G17" s="5">
        <v>3</v>
      </c>
      <c r="H17" s="4"/>
      <c r="I17" s="5"/>
      <c r="J17" s="4"/>
      <c r="K17" s="4">
        <v>72</v>
      </c>
      <c r="L17" s="4"/>
      <c r="M17" s="4">
        <v>156</v>
      </c>
      <c r="N17" s="4">
        <v>6</v>
      </c>
    </row>
    <row r="18" spans="1:14" ht="15">
      <c r="A18" s="4" t="s">
        <v>56</v>
      </c>
      <c r="B18" s="5">
        <f>SUM(C18:N18)</f>
        <v>9212</v>
      </c>
      <c r="C18" s="4">
        <f>SUM(3335+686+787+7+11)</f>
        <v>4826</v>
      </c>
      <c r="D18" s="5">
        <v>21</v>
      </c>
      <c r="E18" s="4">
        <v>45</v>
      </c>
      <c r="F18" s="5">
        <v>11</v>
      </c>
      <c r="G18" s="5"/>
      <c r="H18" s="4">
        <v>37</v>
      </c>
      <c r="I18" s="5">
        <v>4</v>
      </c>
      <c r="J18" s="4">
        <v>8</v>
      </c>
      <c r="K18" s="4">
        <v>399</v>
      </c>
      <c r="L18" s="4">
        <v>43</v>
      </c>
      <c r="M18" s="4">
        <v>3652</v>
      </c>
      <c r="N18" s="4">
        <f>SUM(128+5+26+5+2)</f>
        <v>166</v>
      </c>
    </row>
    <row r="19" spans="1:14" ht="15">
      <c r="A19" s="4" t="s">
        <v>29</v>
      </c>
      <c r="B19" s="5">
        <f t="shared" si="0"/>
        <v>212</v>
      </c>
      <c r="C19" s="4">
        <v>1</v>
      </c>
      <c r="D19" s="5"/>
      <c r="E19" s="4"/>
      <c r="F19" s="5">
        <v>23</v>
      </c>
      <c r="G19" s="5"/>
      <c r="H19" s="4"/>
      <c r="I19" s="5">
        <v>1</v>
      </c>
      <c r="J19" s="4"/>
      <c r="K19" s="4">
        <v>36</v>
      </c>
      <c r="L19" s="4"/>
      <c r="M19" s="4">
        <v>151</v>
      </c>
      <c r="N19" s="4"/>
    </row>
    <row r="20" spans="1:14" ht="15" customHeight="1">
      <c r="A20" s="4" t="s">
        <v>57</v>
      </c>
      <c r="B20" s="5">
        <f>SUM(C20:N20)</f>
        <v>2506</v>
      </c>
      <c r="C20" s="4">
        <v>28</v>
      </c>
      <c r="D20" s="5">
        <v>1177</v>
      </c>
      <c r="E20" s="4"/>
      <c r="F20" s="5">
        <v>24</v>
      </c>
      <c r="G20" s="5">
        <v>43</v>
      </c>
      <c r="H20" s="4"/>
      <c r="I20" s="5">
        <v>2</v>
      </c>
      <c r="J20" s="4"/>
      <c r="K20" s="4">
        <v>107</v>
      </c>
      <c r="L20" s="4"/>
      <c r="M20" s="4">
        <v>818</v>
      </c>
      <c r="N20" s="4">
        <f>SUM(304+2+1)</f>
        <v>307</v>
      </c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9</v>
      </c>
      <c r="B22" s="5">
        <f>SUM(B9:B20)</f>
        <v>17528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3" spans="1:14" ht="15">
      <c r="A23" s="24"/>
      <c r="B23" s="25"/>
      <c r="C23" s="24"/>
      <c r="D23" s="25"/>
      <c r="E23" s="24"/>
      <c r="F23" s="25"/>
      <c r="G23" s="25"/>
      <c r="H23" s="24"/>
      <c r="I23" s="25"/>
      <c r="J23" s="24"/>
      <c r="K23" s="24"/>
      <c r="L23" s="24"/>
      <c r="M23" s="24"/>
      <c r="N23" s="24"/>
    </row>
    <row r="24" ht="15">
      <c r="B24" s="2" t="s">
        <v>147</v>
      </c>
    </row>
    <row r="26" ht="15">
      <c r="B26" s="2" t="s">
        <v>146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M20" sqref="M20:P20"/>
    </sheetView>
  </sheetViews>
  <sheetFormatPr defaultColWidth="8.88671875" defaultRowHeight="15"/>
  <cols>
    <col min="1" max="1" width="9.6640625" style="0" customWidth="1"/>
    <col min="2" max="2" width="7.4453125" style="0" customWidth="1"/>
    <col min="3" max="4" width="6.88671875" style="0" customWidth="1"/>
    <col min="5" max="5" width="4.99609375" style="0" customWidth="1"/>
    <col min="6" max="6" width="6.3359375" style="0" customWidth="1"/>
    <col min="7" max="7" width="5.88671875" style="0" customWidth="1"/>
    <col min="8" max="8" width="5.6640625" style="0" customWidth="1"/>
    <col min="9" max="9" width="7.3359375" style="0" customWidth="1"/>
    <col min="10" max="10" width="4.77734375" style="0" customWidth="1"/>
    <col min="11" max="11" width="6.21484375" style="0" customWidth="1"/>
    <col min="12" max="12" width="4.99609375" style="0" customWidth="1"/>
    <col min="13" max="13" width="6.21484375" style="0" customWidth="1"/>
    <col min="14" max="15" width="7.6640625" style="0" customWidth="1"/>
    <col min="16" max="16" width="5.21484375" style="0" customWidth="1"/>
  </cols>
  <sheetData>
    <row r="1" spans="1:16" ht="18.75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34" t="s">
        <v>126</v>
      </c>
      <c r="B10" s="5">
        <f>SUM(C10:P10)</f>
        <v>461</v>
      </c>
      <c r="C10" s="4"/>
      <c r="D10" s="5"/>
      <c r="E10" s="4"/>
      <c r="F10" s="5">
        <v>5</v>
      </c>
      <c r="G10" s="5"/>
      <c r="H10" s="4"/>
      <c r="I10" s="5"/>
      <c r="J10" s="4"/>
      <c r="K10" s="4"/>
      <c r="L10" s="4"/>
      <c r="M10" s="4">
        <v>39</v>
      </c>
      <c r="N10" s="4"/>
      <c r="O10" s="4">
        <v>130</v>
      </c>
      <c r="P10" s="4">
        <v>287</v>
      </c>
    </row>
    <row r="11" spans="1:16" ht="15">
      <c r="A11" s="34" t="s">
        <v>23</v>
      </c>
      <c r="B11" s="5">
        <f aca="true" t="shared" si="0" ref="B11:B22">SUM(C11:P11)</f>
        <v>56</v>
      </c>
      <c r="C11" s="4"/>
      <c r="D11" s="5"/>
      <c r="E11" s="4"/>
      <c r="F11" s="5">
        <v>2</v>
      </c>
      <c r="G11" s="5">
        <v>8</v>
      </c>
      <c r="H11" s="4"/>
      <c r="I11" s="5"/>
      <c r="J11" s="4"/>
      <c r="K11" s="4"/>
      <c r="L11" s="4"/>
      <c r="M11" s="4">
        <v>15</v>
      </c>
      <c r="N11" s="4"/>
      <c r="O11" s="4">
        <v>30</v>
      </c>
      <c r="P11" s="4">
        <v>1</v>
      </c>
    </row>
    <row r="12" spans="1:16" ht="15">
      <c r="A12" s="35" t="s">
        <v>66</v>
      </c>
      <c r="B12" s="5">
        <f>SUM(C12:P12)</f>
        <v>2506</v>
      </c>
      <c r="C12" s="4">
        <v>328</v>
      </c>
      <c r="D12" s="5">
        <v>2</v>
      </c>
      <c r="E12" s="4">
        <v>27</v>
      </c>
      <c r="F12" s="5">
        <v>136</v>
      </c>
      <c r="G12" s="5">
        <v>61</v>
      </c>
      <c r="H12" s="4">
        <v>37</v>
      </c>
      <c r="I12" s="5">
        <v>5</v>
      </c>
      <c r="J12" s="4"/>
      <c r="K12" s="4"/>
      <c r="L12" s="4">
        <v>8</v>
      </c>
      <c r="M12" s="4">
        <v>533</v>
      </c>
      <c r="N12" s="4">
        <v>20</v>
      </c>
      <c r="O12" s="4">
        <v>1299</v>
      </c>
      <c r="P12" s="4">
        <v>50</v>
      </c>
    </row>
    <row r="13" spans="1:16" ht="15">
      <c r="A13" s="34" t="s">
        <v>96</v>
      </c>
      <c r="B13" s="5">
        <f t="shared" si="0"/>
        <v>258</v>
      </c>
      <c r="C13" s="4"/>
      <c r="D13" s="5"/>
      <c r="E13" s="4"/>
      <c r="F13" s="5">
        <v>2</v>
      </c>
      <c r="G13" s="5"/>
      <c r="H13" s="4"/>
      <c r="I13" s="5"/>
      <c r="J13" s="4"/>
      <c r="K13" s="4"/>
      <c r="L13" s="4"/>
      <c r="M13" s="4">
        <v>71</v>
      </c>
      <c r="N13" s="4"/>
      <c r="O13" s="4">
        <v>182</v>
      </c>
      <c r="P13" s="4">
        <v>3</v>
      </c>
    </row>
    <row r="14" spans="1:16" ht="15">
      <c r="A14" s="34" t="s">
        <v>71</v>
      </c>
      <c r="B14" s="5">
        <f t="shared" si="0"/>
        <v>131</v>
      </c>
      <c r="C14" s="4"/>
      <c r="D14" s="5"/>
      <c r="E14" s="4"/>
      <c r="F14" s="5">
        <v>1</v>
      </c>
      <c r="G14" s="5"/>
      <c r="H14" s="4"/>
      <c r="I14" s="5"/>
      <c r="J14" s="4"/>
      <c r="K14" s="4"/>
      <c r="L14" s="4"/>
      <c r="M14" s="4">
        <v>43</v>
      </c>
      <c r="N14" s="4"/>
      <c r="O14" s="4">
        <v>84</v>
      </c>
      <c r="P14" s="4">
        <v>3</v>
      </c>
    </row>
    <row r="15" spans="1:16" ht="15">
      <c r="A15" s="34" t="s">
        <v>99</v>
      </c>
      <c r="B15" s="5">
        <f t="shared" si="0"/>
        <v>106</v>
      </c>
      <c r="C15" s="4"/>
      <c r="D15" s="5"/>
      <c r="E15" s="4"/>
      <c r="F15" s="5">
        <v>3</v>
      </c>
      <c r="G15" s="5"/>
      <c r="H15" s="4"/>
      <c r="I15" s="5"/>
      <c r="J15" s="4"/>
      <c r="K15" s="4"/>
      <c r="L15" s="4"/>
      <c r="M15" s="4">
        <v>41</v>
      </c>
      <c r="N15" s="4"/>
      <c r="O15" s="4">
        <v>61</v>
      </c>
      <c r="P15" s="4">
        <v>1</v>
      </c>
    </row>
    <row r="16" spans="1:16" ht="15">
      <c r="A16" s="34" t="s">
        <v>102</v>
      </c>
      <c r="B16" s="5">
        <f t="shared" si="0"/>
        <v>162</v>
      </c>
      <c r="C16" s="4">
        <v>1</v>
      </c>
      <c r="D16" s="5"/>
      <c r="E16" s="4"/>
      <c r="F16" s="5">
        <v>4</v>
      </c>
      <c r="G16" s="5"/>
      <c r="H16" s="4"/>
      <c r="I16" s="5"/>
      <c r="J16" s="4"/>
      <c r="K16" s="4"/>
      <c r="L16" s="4"/>
      <c r="M16" s="4">
        <v>35</v>
      </c>
      <c r="N16" s="4"/>
      <c r="O16" s="4">
        <v>120</v>
      </c>
      <c r="P16" s="4">
        <v>2</v>
      </c>
    </row>
    <row r="17" spans="1:16" ht="15">
      <c r="A17" s="34" t="s">
        <v>79</v>
      </c>
      <c r="B17" s="5">
        <f>SUM(C17:P17)</f>
        <v>744</v>
      </c>
      <c r="C17" s="4">
        <v>55</v>
      </c>
      <c r="D17" s="5">
        <v>34</v>
      </c>
      <c r="E17" s="4">
        <v>12</v>
      </c>
      <c r="F17" s="5">
        <v>4</v>
      </c>
      <c r="G17" s="5"/>
      <c r="H17" s="4"/>
      <c r="I17" s="5">
        <v>3</v>
      </c>
      <c r="J17" s="4">
        <v>2</v>
      </c>
      <c r="K17" s="4"/>
      <c r="L17" s="4"/>
      <c r="M17" s="4">
        <v>202</v>
      </c>
      <c r="N17" s="4">
        <v>17</v>
      </c>
      <c r="O17" s="4">
        <v>409</v>
      </c>
      <c r="P17" s="4">
        <v>6</v>
      </c>
    </row>
    <row r="18" spans="1:16" ht="15">
      <c r="A18" s="34" t="s">
        <v>105</v>
      </c>
      <c r="B18" s="5">
        <f t="shared" si="0"/>
        <v>401</v>
      </c>
      <c r="C18" s="8">
        <v>1</v>
      </c>
      <c r="D18" s="5"/>
      <c r="E18" s="8"/>
      <c r="F18" s="5">
        <v>5</v>
      </c>
      <c r="G18" s="7"/>
      <c r="H18" s="4"/>
      <c r="I18" s="5">
        <v>2</v>
      </c>
      <c r="J18" s="4"/>
      <c r="K18" s="14"/>
      <c r="L18" s="4"/>
      <c r="M18" s="19">
        <v>108</v>
      </c>
      <c r="N18" s="4"/>
      <c r="O18" s="4">
        <v>284</v>
      </c>
      <c r="P18" s="4">
        <v>1</v>
      </c>
    </row>
    <row r="19" spans="1:16" ht="15">
      <c r="A19" s="34" t="s">
        <v>19</v>
      </c>
      <c r="B19" s="5">
        <f t="shared" si="0"/>
        <v>3044</v>
      </c>
      <c r="C19" s="4">
        <v>58</v>
      </c>
      <c r="D19" s="5">
        <v>2</v>
      </c>
      <c r="E19" s="4"/>
      <c r="F19" s="5">
        <v>6</v>
      </c>
      <c r="G19" s="5">
        <v>27</v>
      </c>
      <c r="H19" s="4">
        <v>2</v>
      </c>
      <c r="I19" s="5">
        <v>4</v>
      </c>
      <c r="J19" s="4"/>
      <c r="K19" s="14"/>
      <c r="L19" s="4"/>
      <c r="M19" s="4">
        <v>440</v>
      </c>
      <c r="N19" s="4">
        <v>16</v>
      </c>
      <c r="O19" s="4">
        <v>2481</v>
      </c>
      <c r="P19" s="4">
        <v>8</v>
      </c>
    </row>
    <row r="20" spans="1:16" ht="15">
      <c r="A20" s="34" t="s">
        <v>48</v>
      </c>
      <c r="B20" s="5">
        <f>SUM(C20:P20)</f>
        <v>1454</v>
      </c>
      <c r="C20" s="8">
        <v>57</v>
      </c>
      <c r="D20" s="5">
        <v>2</v>
      </c>
      <c r="E20" s="8">
        <v>333</v>
      </c>
      <c r="F20" s="5">
        <v>6</v>
      </c>
      <c r="G20" s="7"/>
      <c r="H20" s="4">
        <v>2</v>
      </c>
      <c r="I20" s="5">
        <v>4</v>
      </c>
      <c r="J20" s="4"/>
      <c r="K20" s="14"/>
      <c r="L20" s="4"/>
      <c r="M20" s="19">
        <v>429</v>
      </c>
      <c r="N20" s="4">
        <v>14</v>
      </c>
      <c r="O20" s="4">
        <v>606</v>
      </c>
      <c r="P20" s="4">
        <v>1</v>
      </c>
    </row>
    <row r="21" spans="1:16" ht="15">
      <c r="A21" s="35" t="s">
        <v>107</v>
      </c>
      <c r="B21" s="5">
        <f t="shared" si="0"/>
        <v>261</v>
      </c>
      <c r="C21" s="8">
        <v>8</v>
      </c>
      <c r="D21" s="5"/>
      <c r="E21" s="8"/>
      <c r="F21" s="5">
        <v>6</v>
      </c>
      <c r="G21" s="7"/>
      <c r="H21" s="4"/>
      <c r="I21" s="5">
        <v>1</v>
      </c>
      <c r="J21" s="4"/>
      <c r="K21" s="14"/>
      <c r="L21" s="4"/>
      <c r="M21" s="19">
        <v>73</v>
      </c>
      <c r="N21" s="4">
        <v>7</v>
      </c>
      <c r="O21" s="4">
        <v>165</v>
      </c>
      <c r="P21" s="4">
        <v>1</v>
      </c>
    </row>
    <row r="22" spans="1:16" ht="15">
      <c r="A22" s="34" t="s">
        <v>81</v>
      </c>
      <c r="B22" s="5">
        <f t="shared" si="0"/>
        <v>162</v>
      </c>
      <c r="C22" s="8"/>
      <c r="D22" s="5"/>
      <c r="E22" s="8"/>
      <c r="F22" s="5">
        <v>3</v>
      </c>
      <c r="G22" s="7"/>
      <c r="H22" s="4"/>
      <c r="I22" s="5"/>
      <c r="J22" s="4"/>
      <c r="K22" s="14"/>
      <c r="L22" s="4"/>
      <c r="M22" s="19">
        <v>37</v>
      </c>
      <c r="N22" s="4"/>
      <c r="O22" s="4">
        <v>122</v>
      </c>
      <c r="P22" s="4"/>
    </row>
    <row r="23" spans="1:16" ht="15">
      <c r="A23" s="34" t="s">
        <v>110</v>
      </c>
      <c r="B23" s="5">
        <f>SUM(C23:P23)</f>
        <v>3364</v>
      </c>
      <c r="C23" s="8">
        <f>SUM(197+325+59)</f>
        <v>581</v>
      </c>
      <c r="D23" s="5">
        <v>47</v>
      </c>
      <c r="E23" s="8">
        <v>69</v>
      </c>
      <c r="F23" s="5">
        <v>109</v>
      </c>
      <c r="G23" s="7">
        <v>57</v>
      </c>
      <c r="H23" s="4">
        <v>88</v>
      </c>
      <c r="I23" s="4">
        <v>4</v>
      </c>
      <c r="J23" s="4">
        <v>8</v>
      </c>
      <c r="K23" s="14">
        <v>1</v>
      </c>
      <c r="L23" s="4"/>
      <c r="M23" s="19">
        <v>617</v>
      </c>
      <c r="N23" s="4">
        <v>42</v>
      </c>
      <c r="O23" s="4">
        <v>1494</v>
      </c>
      <c r="P23" s="4">
        <f>SUM(174+23+22+24+4)</f>
        <v>247</v>
      </c>
    </row>
    <row r="24" spans="1:16" ht="15">
      <c r="A24" s="4"/>
      <c r="B24" s="5"/>
      <c r="C24" s="4"/>
      <c r="D24" s="5"/>
      <c r="E24" s="4"/>
      <c r="F24" s="5"/>
      <c r="G24" s="5"/>
      <c r="H24" s="4"/>
      <c r="I24" s="5"/>
      <c r="J24" s="4"/>
      <c r="K24" s="4"/>
      <c r="L24" s="4"/>
      <c r="M24" s="4"/>
      <c r="N24" s="4"/>
      <c r="O24" s="4"/>
      <c r="P24" s="4"/>
    </row>
    <row r="25" spans="1:16" ht="15">
      <c r="A25" s="4" t="s">
        <v>9</v>
      </c>
      <c r="B25" s="5">
        <f>SUM(B10:B23)</f>
        <v>13110</v>
      </c>
      <c r="C25" s="4"/>
      <c r="D25" s="5"/>
      <c r="E25" s="4"/>
      <c r="F25" s="5"/>
      <c r="G25" s="5"/>
      <c r="H25" s="4"/>
      <c r="I25" s="5"/>
      <c r="J25" s="4"/>
      <c r="K25" s="4"/>
      <c r="L25" s="4"/>
      <c r="M25" s="4"/>
      <c r="N25" s="4"/>
      <c r="O25" s="4"/>
      <c r="P25" s="4"/>
    </row>
    <row r="27" ht="15">
      <c r="B27" s="2" t="s">
        <v>147</v>
      </c>
    </row>
    <row r="29" ht="15">
      <c r="B29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defaultGridColor="0" zoomScalePageLayoutView="0" colorId="8" workbookViewId="0" topLeftCell="A1">
      <selection activeCell="M15" sqref="M15:P15"/>
    </sheetView>
  </sheetViews>
  <sheetFormatPr defaultColWidth="8.88671875" defaultRowHeight="15"/>
  <cols>
    <col min="1" max="1" width="10.21484375" style="0" customWidth="1"/>
    <col min="2" max="2" width="7.3359375" style="0" customWidth="1"/>
    <col min="3" max="3" width="6.77734375" style="0" customWidth="1"/>
    <col min="4" max="4" width="6.3359375" style="0" customWidth="1"/>
    <col min="5" max="5" width="5.88671875" style="0" customWidth="1"/>
    <col min="6" max="6" width="5.10546875" style="0" customWidth="1"/>
    <col min="7" max="7" width="6.3359375" style="0" customWidth="1"/>
    <col min="8" max="8" width="5.88671875" style="0" customWidth="1"/>
    <col min="9" max="9" width="7.88671875" style="0" customWidth="1"/>
    <col min="10" max="10" width="4.99609375" style="0" customWidth="1"/>
    <col min="11" max="11" width="5.88671875" style="0" customWidth="1"/>
    <col min="12" max="12" width="3.77734375" style="0" customWidth="1"/>
    <col min="13" max="13" width="6.4453125" style="0" customWidth="1"/>
    <col min="14" max="15" width="6.6640625" style="0" customWidth="1"/>
    <col min="16" max="16" width="5.77734375" style="0" customWidth="1"/>
  </cols>
  <sheetData>
    <row r="1" spans="1:16" ht="18.75" customHeight="1">
      <c r="A1" s="40" t="s">
        <v>65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162</v>
      </c>
      <c r="B4" s="39"/>
      <c r="C4" s="39"/>
      <c r="D4" s="39"/>
      <c r="E4" s="39"/>
      <c r="F4" s="39"/>
      <c r="G4" s="39"/>
      <c r="H4" s="39"/>
      <c r="I4" s="39"/>
      <c r="J4" s="39"/>
      <c r="K4" s="41"/>
      <c r="L4" s="41"/>
      <c r="M4" s="41"/>
      <c r="N4" s="41"/>
      <c r="O4" s="41"/>
      <c r="P4" s="41"/>
    </row>
    <row r="5" spans="1:16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41"/>
      <c r="L5" s="41"/>
      <c r="M5" s="41"/>
      <c r="N5" s="41"/>
      <c r="O5" s="41"/>
      <c r="P5" s="41"/>
    </row>
    <row r="6" spans="1:16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41"/>
      <c r="L6" s="41"/>
      <c r="M6" s="41"/>
      <c r="N6" s="41"/>
      <c r="O6" s="41"/>
      <c r="P6" s="41"/>
    </row>
    <row r="7" spans="2:4" ht="15">
      <c r="B7" s="10"/>
      <c r="D7" s="10"/>
    </row>
    <row r="8" spans="1:17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13</v>
      </c>
      <c r="M8" s="3" t="s">
        <v>140</v>
      </c>
      <c r="N8" s="20" t="s">
        <v>7</v>
      </c>
      <c r="O8" s="20" t="s">
        <v>138</v>
      </c>
      <c r="P8" s="3" t="s">
        <v>8</v>
      </c>
      <c r="Q8" s="21"/>
    </row>
    <row r="9" spans="1:16" ht="15">
      <c r="A9" s="4" t="s">
        <v>60</v>
      </c>
      <c r="B9" s="5">
        <f aca="true" t="shared" si="0" ref="B9:B15">SUM(C9:P9)</f>
        <v>501</v>
      </c>
      <c r="C9" s="4">
        <v>4</v>
      </c>
      <c r="D9" s="5"/>
      <c r="E9" s="4"/>
      <c r="F9" s="5">
        <v>7</v>
      </c>
      <c r="G9" s="5">
        <v>11</v>
      </c>
      <c r="H9" s="4"/>
      <c r="I9" s="5">
        <v>1</v>
      </c>
      <c r="J9" s="4"/>
      <c r="K9" s="4"/>
      <c r="L9" s="4"/>
      <c r="M9" s="4">
        <v>163</v>
      </c>
      <c r="N9" s="4"/>
      <c r="O9" s="4">
        <v>313</v>
      </c>
      <c r="P9" s="4">
        <v>2</v>
      </c>
    </row>
    <row r="10" spans="1:16" ht="15">
      <c r="A10" s="34" t="s">
        <v>142</v>
      </c>
      <c r="B10" s="5">
        <f t="shared" si="0"/>
        <v>8366</v>
      </c>
      <c r="C10" s="36">
        <f>SUM(1+48+41+112)</f>
        <v>202</v>
      </c>
      <c r="D10" s="36">
        <v>12</v>
      </c>
      <c r="E10" s="34">
        <v>342</v>
      </c>
      <c r="F10" s="36">
        <v>50</v>
      </c>
      <c r="G10" s="34"/>
      <c r="H10" s="34">
        <v>59</v>
      </c>
      <c r="I10" s="34">
        <v>104</v>
      </c>
      <c r="J10" s="34"/>
      <c r="K10" s="36">
        <v>253</v>
      </c>
      <c r="L10" s="34">
        <v>9</v>
      </c>
      <c r="M10" s="34">
        <v>3331</v>
      </c>
      <c r="N10" s="36">
        <v>102</v>
      </c>
      <c r="O10" s="36">
        <v>3409</v>
      </c>
      <c r="P10" s="34">
        <f>SUM(81+50+3+1+102+22+198+10+12+13+1)</f>
        <v>493</v>
      </c>
    </row>
    <row r="11" spans="1:16" ht="15">
      <c r="A11" s="34" t="s">
        <v>62</v>
      </c>
      <c r="B11" s="5">
        <f t="shared" si="0"/>
        <v>3033</v>
      </c>
      <c r="C11" s="4">
        <v>9</v>
      </c>
      <c r="D11" s="5">
        <v>24</v>
      </c>
      <c r="E11" s="4">
        <v>1</v>
      </c>
      <c r="F11" s="5">
        <v>22</v>
      </c>
      <c r="G11" s="5"/>
      <c r="H11" s="4">
        <v>818</v>
      </c>
      <c r="I11" s="5">
        <v>12</v>
      </c>
      <c r="J11" s="4">
        <v>23</v>
      </c>
      <c r="K11" s="4"/>
      <c r="L11" s="4"/>
      <c r="M11" s="4">
        <v>731</v>
      </c>
      <c r="N11" s="4">
        <v>57</v>
      </c>
      <c r="O11" s="4">
        <v>1331</v>
      </c>
      <c r="P11" s="4">
        <v>5</v>
      </c>
    </row>
    <row r="12" spans="1:16" ht="15">
      <c r="A12" s="34" t="s">
        <v>63</v>
      </c>
      <c r="B12" s="5">
        <f t="shared" si="0"/>
        <v>431</v>
      </c>
      <c r="C12" s="4">
        <v>1</v>
      </c>
      <c r="D12" s="5"/>
      <c r="E12" s="4"/>
      <c r="F12" s="5">
        <v>5</v>
      </c>
      <c r="G12" s="5"/>
      <c r="H12" s="4"/>
      <c r="I12" s="5">
        <v>1</v>
      </c>
      <c r="J12" s="4"/>
      <c r="K12" s="4"/>
      <c r="L12" s="4"/>
      <c r="M12" s="4">
        <v>118</v>
      </c>
      <c r="N12" s="4"/>
      <c r="O12" s="4">
        <v>304</v>
      </c>
      <c r="P12" s="4">
        <v>2</v>
      </c>
    </row>
    <row r="13" spans="1:16" ht="15">
      <c r="A13" s="34" t="s">
        <v>26</v>
      </c>
      <c r="B13" s="5">
        <f t="shared" si="0"/>
        <v>8866</v>
      </c>
      <c r="C13" s="4">
        <f>SUM(1+400+149+13+1309)</f>
        <v>1872</v>
      </c>
      <c r="D13" s="5">
        <v>2177</v>
      </c>
      <c r="E13" s="4">
        <v>35</v>
      </c>
      <c r="F13" s="5">
        <v>3</v>
      </c>
      <c r="G13" s="5">
        <v>1</v>
      </c>
      <c r="H13" s="4">
        <v>3</v>
      </c>
      <c r="I13" s="5">
        <v>16</v>
      </c>
      <c r="J13" s="4">
        <v>1</v>
      </c>
      <c r="K13" s="4"/>
      <c r="L13" s="4"/>
      <c r="M13" s="4">
        <v>1084</v>
      </c>
      <c r="N13" s="4"/>
      <c r="O13" s="4">
        <v>3557</v>
      </c>
      <c r="P13" s="4">
        <v>117</v>
      </c>
    </row>
    <row r="14" spans="1:16" ht="15" customHeight="1">
      <c r="A14" s="34" t="s">
        <v>40</v>
      </c>
      <c r="B14" s="5">
        <f t="shared" si="0"/>
        <v>1410</v>
      </c>
      <c r="C14" s="4">
        <v>3</v>
      </c>
      <c r="D14" s="5">
        <v>10</v>
      </c>
      <c r="E14" s="4"/>
      <c r="F14" s="5">
        <v>10</v>
      </c>
      <c r="G14" s="5"/>
      <c r="H14" s="4">
        <v>2</v>
      </c>
      <c r="I14" s="5">
        <v>7</v>
      </c>
      <c r="J14" s="4"/>
      <c r="K14" s="4"/>
      <c r="L14" s="4"/>
      <c r="M14" s="4">
        <v>473</v>
      </c>
      <c r="N14" s="4">
        <v>14</v>
      </c>
      <c r="O14" s="4">
        <v>883</v>
      </c>
      <c r="P14" s="4">
        <v>8</v>
      </c>
    </row>
    <row r="15" spans="1:16" ht="15">
      <c r="A15" s="34" t="s">
        <v>33</v>
      </c>
      <c r="B15" s="5">
        <f t="shared" si="0"/>
        <v>3159</v>
      </c>
      <c r="C15" s="4">
        <v>73</v>
      </c>
      <c r="D15" s="5">
        <v>44</v>
      </c>
      <c r="E15" s="4"/>
      <c r="F15" s="5">
        <v>66</v>
      </c>
      <c r="G15" s="5"/>
      <c r="H15" s="4">
        <v>4</v>
      </c>
      <c r="I15" s="5">
        <v>40</v>
      </c>
      <c r="J15" s="4"/>
      <c r="K15" s="4"/>
      <c r="L15" s="4"/>
      <c r="M15" s="4">
        <v>739</v>
      </c>
      <c r="N15" s="4">
        <v>28</v>
      </c>
      <c r="O15" s="17">
        <v>2143</v>
      </c>
      <c r="P15" s="4">
        <v>22</v>
      </c>
    </row>
    <row r="16" spans="1:16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  <c r="P16" s="4"/>
    </row>
    <row r="17" spans="1:16" ht="15">
      <c r="A17" s="4" t="s">
        <v>9</v>
      </c>
      <c r="B17" s="5">
        <f>SUM(B9:B15)</f>
        <v>25766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  <c r="P17" s="4"/>
    </row>
    <row r="18" spans="1:17" ht="15">
      <c r="A18" s="24"/>
      <c r="B18" s="25"/>
      <c r="C18" s="24"/>
      <c r="D18" s="25"/>
      <c r="E18" s="24"/>
      <c r="F18" s="25"/>
      <c r="G18" s="25"/>
      <c r="H18" s="24"/>
      <c r="I18" s="25"/>
      <c r="J18" s="24"/>
      <c r="K18" s="24"/>
      <c r="L18" s="24"/>
      <c r="M18" s="24"/>
      <c r="N18" s="24"/>
      <c r="O18" s="24"/>
      <c r="P18" s="24"/>
      <c r="Q18" s="24"/>
    </row>
    <row r="19" ht="15">
      <c r="B19" s="2" t="s">
        <v>147</v>
      </c>
    </row>
    <row r="21" ht="15">
      <c r="B21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6"/>
  <sheetViews>
    <sheetView defaultGridColor="0" zoomScalePageLayoutView="0" colorId="8" workbookViewId="0" topLeftCell="A19">
      <selection activeCell="G39" sqref="G39:M43"/>
    </sheetView>
  </sheetViews>
  <sheetFormatPr defaultColWidth="8.88671875" defaultRowHeight="15"/>
  <cols>
    <col min="1" max="1" width="10.21484375" style="0" customWidth="1"/>
    <col min="2" max="2" width="8.21484375" style="0" customWidth="1"/>
    <col min="3" max="3" width="7.4453125" style="0" customWidth="1"/>
    <col min="4" max="4" width="6.21484375" style="0" customWidth="1"/>
    <col min="5" max="5" width="5.4453125" style="0" customWidth="1"/>
    <col min="6" max="6" width="5.6640625" style="0" customWidth="1"/>
    <col min="7" max="7" width="6.99609375" style="0" customWidth="1"/>
    <col min="8" max="8" width="5.88671875" style="0" customWidth="1"/>
    <col min="9" max="9" width="7.3359375" style="0" customWidth="1"/>
    <col min="10" max="10" width="4.3359375" style="0" customWidth="1"/>
    <col min="11" max="11" width="6.77734375" style="0" customWidth="1"/>
    <col min="12" max="13" width="7.3359375" style="0" customWidth="1"/>
    <col min="14" max="14" width="6.88671875" style="0" customWidth="1"/>
  </cols>
  <sheetData>
    <row r="1" spans="1:14" ht="18.75" customHeight="1">
      <c r="A1" s="40" t="s">
        <v>86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</row>
    <row r="2" spans="1:14" ht="18.75" customHeight="1">
      <c r="A2" s="40" t="s">
        <v>144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</row>
    <row r="3" ht="18.75">
      <c r="A3" s="1"/>
    </row>
    <row r="4" spans="1:14" ht="15">
      <c r="A4" s="38" t="s">
        <v>163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</row>
    <row r="5" spans="1:14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1"/>
      <c r="N5" s="41"/>
    </row>
    <row r="6" spans="1:14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1"/>
      <c r="M6" s="41"/>
      <c r="N6" s="41"/>
    </row>
    <row r="7" spans="2:3" ht="15">
      <c r="B7" s="10"/>
      <c r="C7" s="10"/>
    </row>
    <row r="8" spans="1:15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13</v>
      </c>
      <c r="K8" s="3" t="s">
        <v>140</v>
      </c>
      <c r="L8" s="20" t="s">
        <v>7</v>
      </c>
      <c r="M8" s="20" t="s">
        <v>138</v>
      </c>
      <c r="N8" s="3" t="s">
        <v>8</v>
      </c>
      <c r="O8" s="21"/>
    </row>
    <row r="9" spans="1:14" ht="15">
      <c r="A9" s="34" t="s">
        <v>126</v>
      </c>
      <c r="B9" s="5">
        <f aca="true" t="shared" si="0" ref="B9:B41">SUM(C9:N9)</f>
        <v>461</v>
      </c>
      <c r="C9" s="4"/>
      <c r="D9" s="5"/>
      <c r="E9" s="4"/>
      <c r="F9" s="5">
        <v>5</v>
      </c>
      <c r="G9" s="5"/>
      <c r="H9" s="4"/>
      <c r="I9" s="5"/>
      <c r="J9" s="4"/>
      <c r="K9" s="4">
        <v>39</v>
      </c>
      <c r="L9" s="4"/>
      <c r="M9" s="4">
        <v>130</v>
      </c>
      <c r="N9" s="4">
        <v>287</v>
      </c>
    </row>
    <row r="10" spans="1:14" ht="15">
      <c r="A10" s="34" t="s">
        <v>66</v>
      </c>
      <c r="B10" s="5">
        <f t="shared" si="0"/>
        <v>2506</v>
      </c>
      <c r="C10" s="4">
        <v>328</v>
      </c>
      <c r="D10" s="5">
        <v>2</v>
      </c>
      <c r="E10" s="4">
        <v>27</v>
      </c>
      <c r="F10" s="5">
        <v>136</v>
      </c>
      <c r="G10" s="5">
        <v>61</v>
      </c>
      <c r="H10" s="4">
        <v>37</v>
      </c>
      <c r="I10" s="5">
        <v>5</v>
      </c>
      <c r="J10" s="4">
        <v>8</v>
      </c>
      <c r="K10" s="4">
        <v>533</v>
      </c>
      <c r="L10" s="4">
        <v>20</v>
      </c>
      <c r="M10" s="4">
        <v>1299</v>
      </c>
      <c r="N10" s="4">
        <v>50</v>
      </c>
    </row>
    <row r="11" spans="1:14" ht="15">
      <c r="A11" s="4" t="s">
        <v>67</v>
      </c>
      <c r="B11" s="5">
        <f t="shared" si="0"/>
        <v>170</v>
      </c>
      <c r="C11" s="4"/>
      <c r="D11" s="5"/>
      <c r="E11" s="4"/>
      <c r="F11" s="5">
        <v>6</v>
      </c>
      <c r="G11" s="5"/>
      <c r="H11" s="4"/>
      <c r="I11" s="5"/>
      <c r="J11" s="5"/>
      <c r="K11" s="5">
        <v>45</v>
      </c>
      <c r="L11" s="4"/>
      <c r="M11" s="4">
        <v>119</v>
      </c>
      <c r="N11" s="4"/>
    </row>
    <row r="12" spans="1:14" ht="15">
      <c r="A12" s="34" t="s">
        <v>25</v>
      </c>
      <c r="B12" s="5">
        <f t="shared" si="0"/>
        <v>110</v>
      </c>
      <c r="C12" s="4">
        <v>1</v>
      </c>
      <c r="D12" s="5"/>
      <c r="E12" s="4"/>
      <c r="F12" s="5">
        <v>2</v>
      </c>
      <c r="G12" s="5"/>
      <c r="H12" s="4"/>
      <c r="I12" s="5"/>
      <c r="J12" s="5"/>
      <c r="K12" s="5">
        <v>37</v>
      </c>
      <c r="L12" s="4"/>
      <c r="M12" s="4">
        <v>69</v>
      </c>
      <c r="N12" s="4">
        <v>1</v>
      </c>
    </row>
    <row r="13" spans="1:14" ht="15">
      <c r="A13" s="34" t="s">
        <v>127</v>
      </c>
      <c r="B13" s="5">
        <f t="shared" si="0"/>
        <v>775</v>
      </c>
      <c r="C13" s="4">
        <v>43</v>
      </c>
      <c r="D13" s="5"/>
      <c r="E13" s="4"/>
      <c r="F13" s="5">
        <v>4</v>
      </c>
      <c r="G13" s="5"/>
      <c r="H13" s="4"/>
      <c r="I13" s="5">
        <v>1</v>
      </c>
      <c r="J13" s="5"/>
      <c r="K13" s="5">
        <v>62</v>
      </c>
      <c r="L13" s="4"/>
      <c r="M13" s="4">
        <v>662</v>
      </c>
      <c r="N13" s="4">
        <v>3</v>
      </c>
    </row>
    <row r="14" spans="1:14" ht="15">
      <c r="A14" s="4" t="s">
        <v>68</v>
      </c>
      <c r="B14" s="5">
        <f t="shared" si="0"/>
        <v>315</v>
      </c>
      <c r="C14" s="4">
        <v>17</v>
      </c>
      <c r="D14" s="5">
        <v>18</v>
      </c>
      <c r="E14" s="4"/>
      <c r="F14" s="5">
        <v>11</v>
      </c>
      <c r="G14" s="5"/>
      <c r="H14" s="4"/>
      <c r="I14" s="5">
        <v>1</v>
      </c>
      <c r="J14" s="5"/>
      <c r="K14" s="5">
        <v>94</v>
      </c>
      <c r="L14" s="4"/>
      <c r="M14" s="4">
        <v>174</v>
      </c>
      <c r="N14" s="4"/>
    </row>
    <row r="15" spans="1:14" ht="15">
      <c r="A15" s="4" t="s">
        <v>69</v>
      </c>
      <c r="B15" s="5">
        <f t="shared" si="0"/>
        <v>126</v>
      </c>
      <c r="C15" s="4"/>
      <c r="D15" s="5"/>
      <c r="E15" s="4"/>
      <c r="F15" s="5">
        <v>4</v>
      </c>
      <c r="G15" s="5"/>
      <c r="H15" s="4"/>
      <c r="I15" s="5"/>
      <c r="J15" s="5"/>
      <c r="K15" s="5">
        <v>48</v>
      </c>
      <c r="L15" s="4"/>
      <c r="M15" s="4">
        <v>74</v>
      </c>
      <c r="N15" s="4"/>
    </row>
    <row r="16" spans="1:14" ht="15">
      <c r="A16" s="4" t="s">
        <v>70</v>
      </c>
      <c r="B16" s="5">
        <f t="shared" si="0"/>
        <v>74</v>
      </c>
      <c r="C16" s="4"/>
      <c r="D16" s="5"/>
      <c r="E16" s="4"/>
      <c r="F16" s="5">
        <v>1</v>
      </c>
      <c r="G16" s="5"/>
      <c r="H16" s="4"/>
      <c r="I16" s="5"/>
      <c r="J16" s="5"/>
      <c r="K16" s="5">
        <v>25</v>
      </c>
      <c r="L16" s="4"/>
      <c r="M16" s="4">
        <v>48</v>
      </c>
      <c r="N16" s="4"/>
    </row>
    <row r="17" spans="1:14" ht="15" customHeight="1">
      <c r="A17" s="4" t="s">
        <v>72</v>
      </c>
      <c r="B17" s="5">
        <f t="shared" si="0"/>
        <v>137</v>
      </c>
      <c r="C17" s="4">
        <v>1</v>
      </c>
      <c r="D17" s="5"/>
      <c r="E17" s="4"/>
      <c r="F17" s="5">
        <v>3</v>
      </c>
      <c r="G17" s="5"/>
      <c r="H17" s="4"/>
      <c r="I17" s="5"/>
      <c r="J17" s="5"/>
      <c r="K17" s="5">
        <v>54</v>
      </c>
      <c r="L17" s="4"/>
      <c r="M17" s="4">
        <v>79</v>
      </c>
      <c r="N17" s="4"/>
    </row>
    <row r="18" spans="1:14" ht="15">
      <c r="A18" s="4" t="s">
        <v>73</v>
      </c>
      <c r="B18" s="5">
        <f t="shared" si="0"/>
        <v>153</v>
      </c>
      <c r="C18" s="4">
        <v>7</v>
      </c>
      <c r="D18" s="5"/>
      <c r="E18" s="4"/>
      <c r="F18" s="5">
        <v>1</v>
      </c>
      <c r="G18" s="5"/>
      <c r="H18" s="4"/>
      <c r="I18" s="5"/>
      <c r="J18" s="5"/>
      <c r="K18" s="5">
        <v>48</v>
      </c>
      <c r="L18" s="4"/>
      <c r="M18" s="4">
        <v>97</v>
      </c>
      <c r="N18" s="4"/>
    </row>
    <row r="19" spans="1:14" ht="15">
      <c r="A19" s="4" t="s">
        <v>74</v>
      </c>
      <c r="B19" s="5">
        <f t="shared" si="0"/>
        <v>61</v>
      </c>
      <c r="C19" s="4"/>
      <c r="D19" s="5"/>
      <c r="E19" s="4"/>
      <c r="F19" s="5"/>
      <c r="G19" s="5"/>
      <c r="H19" s="4"/>
      <c r="I19" s="5"/>
      <c r="J19" s="5"/>
      <c r="K19" s="5">
        <v>22</v>
      </c>
      <c r="L19" s="4"/>
      <c r="M19" s="4">
        <v>39</v>
      </c>
      <c r="N19" s="4"/>
    </row>
    <row r="20" spans="1:14" ht="15">
      <c r="A20" s="34" t="s">
        <v>128</v>
      </c>
      <c r="B20" s="5">
        <f t="shared" si="0"/>
        <v>346</v>
      </c>
      <c r="C20" s="4">
        <v>4</v>
      </c>
      <c r="D20" s="5">
        <v>27</v>
      </c>
      <c r="E20" s="4">
        <v>1</v>
      </c>
      <c r="F20" s="5">
        <v>18</v>
      </c>
      <c r="G20" s="5"/>
      <c r="H20" s="4"/>
      <c r="I20" s="5">
        <v>1</v>
      </c>
      <c r="J20" s="5"/>
      <c r="K20" s="5">
        <v>119</v>
      </c>
      <c r="L20" s="4">
        <v>15</v>
      </c>
      <c r="M20" s="4">
        <v>160</v>
      </c>
      <c r="N20" s="4">
        <v>1</v>
      </c>
    </row>
    <row r="21" spans="1:14" ht="15">
      <c r="A21" s="34" t="s">
        <v>97</v>
      </c>
      <c r="B21" s="5">
        <f t="shared" si="0"/>
        <v>146</v>
      </c>
      <c r="C21" s="4">
        <v>1</v>
      </c>
      <c r="D21" s="5"/>
      <c r="E21" s="4"/>
      <c r="F21" s="5">
        <v>6</v>
      </c>
      <c r="G21" s="5"/>
      <c r="H21" s="4"/>
      <c r="I21" s="5">
        <v>1</v>
      </c>
      <c r="J21" s="5"/>
      <c r="K21" s="5">
        <v>51</v>
      </c>
      <c r="L21" s="4"/>
      <c r="M21" s="4">
        <v>87</v>
      </c>
      <c r="N21" s="4"/>
    </row>
    <row r="22" spans="1:14" ht="15">
      <c r="A22" s="4" t="s">
        <v>75</v>
      </c>
      <c r="B22" s="5">
        <f t="shared" si="0"/>
        <v>229</v>
      </c>
      <c r="C22" s="4"/>
      <c r="D22" s="5"/>
      <c r="E22" s="4"/>
      <c r="F22" s="5">
        <v>4</v>
      </c>
      <c r="G22" s="5"/>
      <c r="H22" s="4"/>
      <c r="I22" s="5">
        <v>1</v>
      </c>
      <c r="J22" s="5"/>
      <c r="K22" s="5">
        <v>42</v>
      </c>
      <c r="L22" s="4"/>
      <c r="M22" s="4">
        <v>182</v>
      </c>
      <c r="N22" s="4"/>
    </row>
    <row r="23" spans="1:14" ht="15">
      <c r="A23" s="4" t="s">
        <v>76</v>
      </c>
      <c r="B23" s="5">
        <f t="shared" si="0"/>
        <v>58</v>
      </c>
      <c r="C23" s="4"/>
      <c r="D23" s="5"/>
      <c r="E23" s="4"/>
      <c r="F23" s="5">
        <v>3</v>
      </c>
      <c r="G23" s="5"/>
      <c r="H23" s="4"/>
      <c r="I23" s="5"/>
      <c r="J23" s="5"/>
      <c r="K23" s="5">
        <v>22</v>
      </c>
      <c r="L23" s="4"/>
      <c r="M23" s="4">
        <v>33</v>
      </c>
      <c r="N23" s="4"/>
    </row>
    <row r="24" spans="1:14" ht="15">
      <c r="A24" s="34" t="s">
        <v>28</v>
      </c>
      <c r="B24" s="5">
        <f t="shared" si="0"/>
        <v>81</v>
      </c>
      <c r="C24" s="4"/>
      <c r="D24" s="5"/>
      <c r="E24" s="4"/>
      <c r="F24" s="5">
        <v>2</v>
      </c>
      <c r="G24" s="12"/>
      <c r="H24" s="4"/>
      <c r="I24" s="18"/>
      <c r="J24" s="18"/>
      <c r="K24" s="18">
        <v>27</v>
      </c>
      <c r="L24" s="4"/>
      <c r="M24" s="4">
        <v>52</v>
      </c>
      <c r="N24" s="4"/>
    </row>
    <row r="25" spans="1:14" ht="15">
      <c r="A25" s="34" t="s">
        <v>129</v>
      </c>
      <c r="B25" s="5">
        <f t="shared" si="0"/>
        <v>47</v>
      </c>
      <c r="C25" s="4"/>
      <c r="D25" s="5"/>
      <c r="E25" s="4"/>
      <c r="F25" s="5"/>
      <c r="G25" s="12"/>
      <c r="H25" s="4"/>
      <c r="I25" s="18"/>
      <c r="J25" s="18"/>
      <c r="K25" s="18">
        <v>11</v>
      </c>
      <c r="L25" s="4"/>
      <c r="M25" s="4">
        <v>36</v>
      </c>
      <c r="N25" s="4"/>
    </row>
    <row r="26" spans="1:14" ht="15">
      <c r="A26" s="34" t="s">
        <v>130</v>
      </c>
      <c r="B26" s="5">
        <f t="shared" si="0"/>
        <v>80</v>
      </c>
      <c r="C26" s="4"/>
      <c r="D26" s="5"/>
      <c r="E26" s="4"/>
      <c r="F26" s="5">
        <v>2</v>
      </c>
      <c r="G26" s="12"/>
      <c r="H26" s="4"/>
      <c r="I26" s="18">
        <v>1</v>
      </c>
      <c r="J26" s="18"/>
      <c r="K26" s="18">
        <v>32</v>
      </c>
      <c r="L26" s="4"/>
      <c r="M26" s="4">
        <v>45</v>
      </c>
      <c r="N26" s="4"/>
    </row>
    <row r="27" spans="1:14" ht="15">
      <c r="A27" s="34" t="s">
        <v>131</v>
      </c>
      <c r="B27" s="5">
        <f t="shared" si="0"/>
        <v>238</v>
      </c>
      <c r="C27" s="4"/>
      <c r="D27" s="5"/>
      <c r="E27" s="4">
        <v>1</v>
      </c>
      <c r="F27" s="5">
        <v>35</v>
      </c>
      <c r="G27" s="12"/>
      <c r="H27" s="4"/>
      <c r="I27" s="18">
        <v>1</v>
      </c>
      <c r="J27" s="18"/>
      <c r="K27" s="18">
        <v>36</v>
      </c>
      <c r="L27" s="4"/>
      <c r="M27" s="4">
        <v>165</v>
      </c>
      <c r="N27" s="4"/>
    </row>
    <row r="28" spans="1:14" ht="15">
      <c r="A28" s="4" t="s">
        <v>78</v>
      </c>
      <c r="B28" s="5">
        <f t="shared" si="0"/>
        <v>110</v>
      </c>
      <c r="C28" s="4"/>
      <c r="D28" s="5"/>
      <c r="E28" s="4"/>
      <c r="F28" s="5">
        <v>5</v>
      </c>
      <c r="G28" s="12"/>
      <c r="H28" s="4"/>
      <c r="I28" s="18"/>
      <c r="J28" s="18"/>
      <c r="K28" s="18">
        <v>36</v>
      </c>
      <c r="L28" s="4"/>
      <c r="M28" s="4">
        <v>69</v>
      </c>
      <c r="N28" s="4"/>
    </row>
    <row r="29" spans="1:14" ht="15">
      <c r="A29" s="34" t="s">
        <v>19</v>
      </c>
      <c r="B29" s="5">
        <f t="shared" si="0"/>
        <v>3044</v>
      </c>
      <c r="C29" s="4">
        <v>58</v>
      </c>
      <c r="D29" s="5">
        <v>2</v>
      </c>
      <c r="E29" s="4"/>
      <c r="F29" s="5">
        <v>6</v>
      </c>
      <c r="G29" s="5">
        <v>27</v>
      </c>
      <c r="H29" s="4">
        <v>2</v>
      </c>
      <c r="I29" s="5">
        <v>4</v>
      </c>
      <c r="J29" s="4"/>
      <c r="K29" s="4">
        <v>440</v>
      </c>
      <c r="L29" s="4">
        <v>16</v>
      </c>
      <c r="M29" s="4">
        <v>2481</v>
      </c>
      <c r="N29" s="4">
        <v>8</v>
      </c>
    </row>
    <row r="30" spans="1:14" ht="15">
      <c r="A30" s="34" t="s">
        <v>17</v>
      </c>
      <c r="B30" s="5">
        <f t="shared" si="0"/>
        <v>357</v>
      </c>
      <c r="C30" s="4">
        <v>1</v>
      </c>
      <c r="D30" s="5"/>
      <c r="E30" s="4"/>
      <c r="F30" s="5">
        <v>4</v>
      </c>
      <c r="G30" s="5"/>
      <c r="H30" s="4"/>
      <c r="I30" s="5">
        <v>1</v>
      </c>
      <c r="J30" s="5"/>
      <c r="K30" s="5">
        <v>134</v>
      </c>
      <c r="L30" s="4"/>
      <c r="M30" s="4">
        <v>217</v>
      </c>
      <c r="N30" s="4"/>
    </row>
    <row r="31" spans="1:14" ht="15">
      <c r="A31" s="34" t="s">
        <v>132</v>
      </c>
      <c r="B31" s="5">
        <f t="shared" si="0"/>
        <v>144</v>
      </c>
      <c r="C31" s="4">
        <v>23</v>
      </c>
      <c r="D31" s="5"/>
      <c r="E31" s="4"/>
      <c r="F31" s="5"/>
      <c r="G31" s="5"/>
      <c r="H31" s="4"/>
      <c r="I31" s="5">
        <v>1</v>
      </c>
      <c r="J31" s="5"/>
      <c r="K31" s="5">
        <v>29</v>
      </c>
      <c r="L31" s="4"/>
      <c r="M31" s="4">
        <v>91</v>
      </c>
      <c r="N31" s="14"/>
    </row>
    <row r="32" spans="1:14" ht="15">
      <c r="A32" s="4" t="s">
        <v>80</v>
      </c>
      <c r="B32" s="5">
        <f t="shared" si="0"/>
        <v>93</v>
      </c>
      <c r="C32" s="4">
        <v>2</v>
      </c>
      <c r="D32" s="5"/>
      <c r="E32" s="4"/>
      <c r="F32" s="5"/>
      <c r="G32" s="5"/>
      <c r="H32" s="4"/>
      <c r="I32" s="5"/>
      <c r="J32" s="5"/>
      <c r="K32" s="5">
        <v>26</v>
      </c>
      <c r="L32" s="4"/>
      <c r="M32" s="4">
        <v>65</v>
      </c>
      <c r="N32" s="4"/>
    </row>
    <row r="33" spans="1:14" ht="15">
      <c r="A33" s="37" t="s">
        <v>133</v>
      </c>
      <c r="B33" s="5">
        <f t="shared" si="0"/>
        <v>127</v>
      </c>
      <c r="C33" s="4">
        <v>16</v>
      </c>
      <c r="D33" s="5"/>
      <c r="E33" s="4"/>
      <c r="F33" s="22">
        <v>60</v>
      </c>
      <c r="G33" s="4"/>
      <c r="H33" s="4"/>
      <c r="I33" s="4"/>
      <c r="J33" s="4"/>
      <c r="K33" s="4">
        <v>10</v>
      </c>
      <c r="L33" s="4"/>
      <c r="M33" s="4">
        <v>41</v>
      </c>
      <c r="N33" s="4"/>
    </row>
    <row r="34" spans="1:14" ht="15">
      <c r="A34" s="37" t="s">
        <v>134</v>
      </c>
      <c r="B34" s="5">
        <f t="shared" si="0"/>
        <v>126</v>
      </c>
      <c r="C34" s="4"/>
      <c r="D34" s="5"/>
      <c r="E34" s="4"/>
      <c r="F34" s="22">
        <v>5</v>
      </c>
      <c r="G34" s="4"/>
      <c r="H34" s="4"/>
      <c r="I34" s="4">
        <v>1</v>
      </c>
      <c r="J34" s="4"/>
      <c r="K34" s="4">
        <v>45</v>
      </c>
      <c r="L34" s="4"/>
      <c r="M34" s="4">
        <v>75</v>
      </c>
      <c r="N34" s="4"/>
    </row>
    <row r="35" spans="1:14" ht="15">
      <c r="A35" s="6" t="s">
        <v>82</v>
      </c>
      <c r="B35" s="5">
        <f t="shared" si="0"/>
        <v>291</v>
      </c>
      <c r="C35" s="4">
        <v>1</v>
      </c>
      <c r="D35" s="5"/>
      <c r="E35" s="4"/>
      <c r="F35" s="22">
        <v>35</v>
      </c>
      <c r="G35" s="4"/>
      <c r="H35" s="4">
        <v>4</v>
      </c>
      <c r="I35" s="4"/>
      <c r="J35" s="4"/>
      <c r="K35" s="4">
        <v>51</v>
      </c>
      <c r="L35" s="4">
        <v>9</v>
      </c>
      <c r="M35" s="4">
        <v>190</v>
      </c>
      <c r="N35" s="4">
        <v>1</v>
      </c>
    </row>
    <row r="36" spans="1:14" ht="15">
      <c r="A36" s="37" t="s">
        <v>111</v>
      </c>
      <c r="B36" s="5">
        <f t="shared" si="0"/>
        <v>237</v>
      </c>
      <c r="C36" s="4">
        <v>38</v>
      </c>
      <c r="D36" s="5"/>
      <c r="E36" s="4"/>
      <c r="F36" s="22">
        <v>8</v>
      </c>
      <c r="G36" s="4"/>
      <c r="H36" s="4"/>
      <c r="I36" s="4"/>
      <c r="J36" s="4"/>
      <c r="K36" s="4">
        <v>57</v>
      </c>
      <c r="L36" s="4"/>
      <c r="M36" s="4">
        <v>133</v>
      </c>
      <c r="N36" s="4">
        <v>1</v>
      </c>
    </row>
    <row r="37" spans="1:14" ht="15">
      <c r="A37" s="6" t="s">
        <v>83</v>
      </c>
      <c r="B37" s="5">
        <f t="shared" si="0"/>
        <v>2635</v>
      </c>
      <c r="C37" s="4">
        <v>3</v>
      </c>
      <c r="D37" s="5">
        <v>1388</v>
      </c>
      <c r="E37" s="4"/>
      <c r="F37" s="22">
        <v>2</v>
      </c>
      <c r="G37" s="4"/>
      <c r="H37" s="4">
        <v>1</v>
      </c>
      <c r="I37" s="4">
        <v>1</v>
      </c>
      <c r="J37" s="4"/>
      <c r="K37" s="4">
        <v>164</v>
      </c>
      <c r="L37" s="4"/>
      <c r="M37" s="4">
        <v>1060</v>
      </c>
      <c r="N37" s="4">
        <v>16</v>
      </c>
    </row>
    <row r="38" spans="1:14" ht="15">
      <c r="A38" s="6" t="s">
        <v>84</v>
      </c>
      <c r="B38" s="5">
        <f t="shared" si="0"/>
        <v>70</v>
      </c>
      <c r="C38" s="4"/>
      <c r="D38" s="5"/>
      <c r="E38" s="4"/>
      <c r="F38" s="4"/>
      <c r="G38" s="4"/>
      <c r="H38" s="4"/>
      <c r="I38" s="4"/>
      <c r="J38" s="4"/>
      <c r="K38" s="4">
        <v>25</v>
      </c>
      <c r="L38" s="4"/>
      <c r="M38" s="4">
        <v>45</v>
      </c>
      <c r="N38" s="4"/>
    </row>
    <row r="39" spans="1:14" ht="15">
      <c r="A39" s="37" t="s">
        <v>22</v>
      </c>
      <c r="B39" s="5">
        <f t="shared" si="0"/>
        <v>190</v>
      </c>
      <c r="C39" s="4">
        <v>1</v>
      </c>
      <c r="D39" s="5"/>
      <c r="E39" s="4"/>
      <c r="F39" s="4">
        <v>4</v>
      </c>
      <c r="G39" s="4"/>
      <c r="H39" s="4"/>
      <c r="I39" s="4"/>
      <c r="J39" s="4"/>
      <c r="K39" s="4">
        <v>42</v>
      </c>
      <c r="L39" s="4"/>
      <c r="M39" s="4">
        <v>143</v>
      </c>
      <c r="N39" s="4"/>
    </row>
    <row r="40" spans="1:14" ht="15">
      <c r="A40" s="37" t="s">
        <v>135</v>
      </c>
      <c r="B40" s="5">
        <f t="shared" si="0"/>
        <v>129</v>
      </c>
      <c r="C40" s="4"/>
      <c r="D40" s="5"/>
      <c r="E40" s="4"/>
      <c r="F40" s="4">
        <v>3</v>
      </c>
      <c r="G40" s="4"/>
      <c r="H40" s="4"/>
      <c r="I40" s="4"/>
      <c r="J40" s="4"/>
      <c r="K40" s="4">
        <v>46</v>
      </c>
      <c r="L40" s="4"/>
      <c r="M40" s="4">
        <v>80</v>
      </c>
      <c r="N40" s="4"/>
    </row>
    <row r="41" spans="1:14" ht="15">
      <c r="A41" s="6" t="s">
        <v>85</v>
      </c>
      <c r="B41" s="5">
        <f t="shared" si="0"/>
        <v>137</v>
      </c>
      <c r="C41" s="4"/>
      <c r="D41" s="5"/>
      <c r="E41" s="4"/>
      <c r="F41" s="22">
        <v>1</v>
      </c>
      <c r="G41" s="4"/>
      <c r="H41" s="4">
        <v>1</v>
      </c>
      <c r="I41" s="4">
        <v>1</v>
      </c>
      <c r="J41" s="4"/>
      <c r="K41" s="4">
        <v>45</v>
      </c>
      <c r="L41" s="4"/>
      <c r="M41" s="4">
        <v>89</v>
      </c>
      <c r="N41" s="4"/>
    </row>
    <row r="42" spans="1:14" ht="15">
      <c r="A42" s="4"/>
      <c r="B42" s="5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14"/>
    </row>
    <row r="43" spans="1:14" ht="15">
      <c r="A43" s="4" t="s">
        <v>9</v>
      </c>
      <c r="B43" s="5">
        <f>SUM(B9:B41)</f>
        <v>13803</v>
      </c>
      <c r="C43" s="4"/>
      <c r="D43" s="15"/>
      <c r="E43" s="16"/>
      <c r="F43" s="17"/>
      <c r="G43" s="4"/>
      <c r="H43" s="4"/>
      <c r="I43" s="4"/>
      <c r="J43" s="4"/>
      <c r="K43" s="4"/>
      <c r="L43" s="4"/>
      <c r="M43" s="4"/>
      <c r="N43" s="23"/>
    </row>
    <row r="44" spans="1:14" ht="15">
      <c r="A44" s="24"/>
      <c r="B44" s="25"/>
      <c r="C44" s="24"/>
      <c r="D44" s="25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ht="15">
      <c r="B45" s="2" t="s">
        <v>147</v>
      </c>
    </row>
    <row r="46" ht="15">
      <c r="B46" s="2" t="s">
        <v>146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defaultGridColor="0" zoomScalePageLayoutView="0" colorId="8" workbookViewId="0" topLeftCell="A1">
      <selection activeCell="C20" sqref="C20:N20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10546875" style="0" customWidth="1"/>
    <col min="4" max="4" width="7.6640625" style="0" customWidth="1"/>
    <col min="5" max="5" width="5.21484375" style="0" customWidth="1"/>
    <col min="6" max="6" width="5.5546875" style="0" customWidth="1"/>
    <col min="7" max="7" width="6.4453125" style="0" customWidth="1"/>
    <col min="8" max="8" width="5.99609375" style="0" customWidth="1"/>
    <col min="9" max="9" width="7.99609375" style="0" customWidth="1"/>
    <col min="10" max="11" width="6.4453125" style="0" customWidth="1"/>
    <col min="12" max="13" width="6.77734375" style="0" customWidth="1"/>
    <col min="14" max="14" width="5.77734375" style="0" customWidth="1"/>
  </cols>
  <sheetData>
    <row r="1" spans="1:14" ht="18.75" customHeight="1">
      <c r="A1" s="40" t="s">
        <v>93</v>
      </c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</row>
    <row r="2" spans="1:14" ht="18.75" customHeight="1">
      <c r="A2" s="40" t="s">
        <v>144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</row>
    <row r="3" ht="18.75">
      <c r="A3" s="1"/>
    </row>
    <row r="4" spans="1:14" ht="15">
      <c r="A4" s="38" t="s">
        <v>164</v>
      </c>
      <c r="B4" s="39"/>
      <c r="C4" s="39"/>
      <c r="D4" s="39"/>
      <c r="E4" s="39"/>
      <c r="F4" s="39"/>
      <c r="G4" s="39"/>
      <c r="H4" s="39"/>
      <c r="I4" s="41"/>
      <c r="J4" s="41"/>
      <c r="K4" s="41"/>
      <c r="L4" s="41"/>
      <c r="M4" s="41"/>
      <c r="N4" s="41"/>
    </row>
    <row r="5" spans="1:14" ht="15">
      <c r="A5" s="38" t="s">
        <v>21</v>
      </c>
      <c r="B5" s="39"/>
      <c r="C5" s="39"/>
      <c r="D5" s="39"/>
      <c r="E5" s="39"/>
      <c r="F5" s="39"/>
      <c r="G5" s="39"/>
      <c r="H5" s="39"/>
      <c r="I5" s="41"/>
      <c r="J5" s="41"/>
      <c r="K5" s="41"/>
      <c r="L5" s="41"/>
      <c r="M5" s="41"/>
      <c r="N5" s="41"/>
    </row>
    <row r="6" spans="1:14" ht="15">
      <c r="A6" s="38" t="s">
        <v>20</v>
      </c>
      <c r="B6" s="39"/>
      <c r="C6" s="39"/>
      <c r="D6" s="39"/>
      <c r="E6" s="39"/>
      <c r="F6" s="39"/>
      <c r="G6" s="39"/>
      <c r="H6" s="39"/>
      <c r="I6" s="41"/>
      <c r="J6" s="41"/>
      <c r="K6" s="41"/>
      <c r="L6" s="41"/>
      <c r="M6" s="41"/>
      <c r="N6" s="41"/>
    </row>
    <row r="7" ht="15">
      <c r="B7" s="10"/>
    </row>
    <row r="8" spans="1:14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140</v>
      </c>
      <c r="L8" s="20" t="s">
        <v>7</v>
      </c>
      <c r="M8" s="20" t="s">
        <v>138</v>
      </c>
      <c r="N8" s="3" t="s">
        <v>8</v>
      </c>
    </row>
    <row r="9" spans="1:14" ht="15">
      <c r="A9" s="4" t="s">
        <v>87</v>
      </c>
      <c r="B9" s="5">
        <f aca="true" t="shared" si="0" ref="B9:B21">SUM(C9:N9)</f>
        <v>210</v>
      </c>
      <c r="C9" s="4">
        <v>1</v>
      </c>
      <c r="D9" s="5"/>
      <c r="E9" s="4"/>
      <c r="F9" s="5">
        <v>2</v>
      </c>
      <c r="G9" s="5"/>
      <c r="H9" s="4"/>
      <c r="I9" s="5"/>
      <c r="J9" s="4"/>
      <c r="K9" s="4">
        <v>74</v>
      </c>
      <c r="L9" s="4"/>
      <c r="M9" s="4">
        <v>133</v>
      </c>
      <c r="N9" s="4"/>
    </row>
    <row r="10" spans="1:14" ht="15">
      <c r="A10" s="34" t="s">
        <v>44</v>
      </c>
      <c r="B10" s="5">
        <f t="shared" si="0"/>
        <v>278</v>
      </c>
      <c r="C10" s="4"/>
      <c r="D10" s="5"/>
      <c r="E10" s="4"/>
      <c r="F10" s="5">
        <v>14</v>
      </c>
      <c r="G10" s="5"/>
      <c r="H10" s="4"/>
      <c r="I10" s="5">
        <v>1</v>
      </c>
      <c r="J10" s="4"/>
      <c r="K10" s="4">
        <v>92</v>
      </c>
      <c r="L10" s="4"/>
      <c r="M10" s="4">
        <v>144</v>
      </c>
      <c r="N10" s="4">
        <v>27</v>
      </c>
    </row>
    <row r="11" spans="1:14" ht="15">
      <c r="A11" s="4" t="s">
        <v>60</v>
      </c>
      <c r="B11" s="5">
        <f t="shared" si="0"/>
        <v>501</v>
      </c>
      <c r="C11" s="4">
        <v>4</v>
      </c>
      <c r="D11" s="5"/>
      <c r="E11" s="4"/>
      <c r="F11" s="5">
        <v>7</v>
      </c>
      <c r="G11" s="5">
        <v>11</v>
      </c>
      <c r="H11" s="4"/>
      <c r="I11" s="5">
        <v>1</v>
      </c>
      <c r="J11" s="4"/>
      <c r="K11" s="4">
        <v>163</v>
      </c>
      <c r="L11" s="4"/>
      <c r="M11" s="4">
        <v>313</v>
      </c>
      <c r="N11" s="4">
        <v>2</v>
      </c>
    </row>
    <row r="12" spans="1:14" ht="15">
      <c r="A12" s="34" t="s">
        <v>75</v>
      </c>
      <c r="B12" s="5">
        <f t="shared" si="0"/>
        <v>229</v>
      </c>
      <c r="C12" s="4"/>
      <c r="D12" s="5"/>
      <c r="E12" s="4"/>
      <c r="F12" s="5">
        <v>4</v>
      </c>
      <c r="G12" s="5"/>
      <c r="H12" s="4"/>
      <c r="I12" s="5">
        <v>1</v>
      </c>
      <c r="J12" s="4"/>
      <c r="K12" s="4">
        <v>42</v>
      </c>
      <c r="L12" s="4"/>
      <c r="M12" s="4">
        <v>182</v>
      </c>
      <c r="N12" s="4"/>
    </row>
    <row r="13" spans="1:14" ht="15">
      <c r="A13" s="34" t="s">
        <v>45</v>
      </c>
      <c r="B13" s="5">
        <f t="shared" si="0"/>
        <v>289</v>
      </c>
      <c r="C13" s="4">
        <v>17</v>
      </c>
      <c r="D13" s="5"/>
      <c r="E13" s="4"/>
      <c r="F13" s="5">
        <v>10</v>
      </c>
      <c r="G13" s="5"/>
      <c r="H13" s="4"/>
      <c r="I13" s="5"/>
      <c r="J13" s="4"/>
      <c r="K13" s="4">
        <v>82</v>
      </c>
      <c r="L13" s="4"/>
      <c r="M13" s="4">
        <v>175</v>
      </c>
      <c r="N13" s="4">
        <v>5</v>
      </c>
    </row>
    <row r="14" spans="1:14" ht="15">
      <c r="A14" s="34" t="s">
        <v>77</v>
      </c>
      <c r="B14" s="5">
        <f t="shared" si="0"/>
        <v>268</v>
      </c>
      <c r="C14" s="4">
        <v>1</v>
      </c>
      <c r="D14" s="5"/>
      <c r="E14" s="4"/>
      <c r="F14" s="5">
        <v>6</v>
      </c>
      <c r="G14" s="5"/>
      <c r="H14" s="4"/>
      <c r="I14" s="5"/>
      <c r="J14" s="4"/>
      <c r="K14" s="4">
        <v>89</v>
      </c>
      <c r="L14" s="4"/>
      <c r="M14" s="4">
        <v>172</v>
      </c>
      <c r="N14" s="4"/>
    </row>
    <row r="15" spans="1:14" ht="15">
      <c r="A15" s="34" t="s">
        <v>143</v>
      </c>
      <c r="B15" s="5">
        <f>SUM(C15:N15)</f>
        <v>763</v>
      </c>
      <c r="C15" s="4">
        <v>59</v>
      </c>
      <c r="D15" s="5"/>
      <c r="E15" s="4"/>
      <c r="F15" s="5">
        <v>16</v>
      </c>
      <c r="G15" s="5"/>
      <c r="H15" s="4">
        <v>19</v>
      </c>
      <c r="I15" s="5">
        <v>2</v>
      </c>
      <c r="J15" s="4">
        <v>15</v>
      </c>
      <c r="K15" s="4">
        <v>224</v>
      </c>
      <c r="L15" s="4">
        <v>11</v>
      </c>
      <c r="M15" s="4">
        <v>414</v>
      </c>
      <c r="N15" s="4">
        <v>3</v>
      </c>
    </row>
    <row r="16" spans="1:14" ht="15">
      <c r="A16" s="34" t="s">
        <v>30</v>
      </c>
      <c r="B16" s="5">
        <f t="shared" si="0"/>
        <v>201</v>
      </c>
      <c r="C16" s="4"/>
      <c r="D16" s="5"/>
      <c r="E16" s="4"/>
      <c r="F16" s="5">
        <v>3</v>
      </c>
      <c r="G16" s="5"/>
      <c r="H16" s="4"/>
      <c r="I16" s="5">
        <v>1</v>
      </c>
      <c r="J16" s="4"/>
      <c r="K16" s="4">
        <v>75</v>
      </c>
      <c r="L16" s="4"/>
      <c r="M16" s="4">
        <v>121</v>
      </c>
      <c r="N16" s="4">
        <v>1</v>
      </c>
    </row>
    <row r="17" spans="1:14" ht="15">
      <c r="A17" s="34" t="s">
        <v>47</v>
      </c>
      <c r="B17" s="5">
        <f t="shared" si="0"/>
        <v>249</v>
      </c>
      <c r="C17" s="4">
        <v>2</v>
      </c>
      <c r="D17" s="5"/>
      <c r="E17" s="4"/>
      <c r="F17" s="5">
        <v>7</v>
      </c>
      <c r="G17" s="5"/>
      <c r="H17" s="4"/>
      <c r="I17" s="5"/>
      <c r="J17" s="4"/>
      <c r="K17" s="4">
        <v>84</v>
      </c>
      <c r="L17" s="4"/>
      <c r="M17" s="4">
        <v>156</v>
      </c>
      <c r="N17" s="4"/>
    </row>
    <row r="18" spans="1:14" ht="15">
      <c r="A18" s="34" t="s">
        <v>90</v>
      </c>
      <c r="B18" s="5">
        <f t="shared" si="0"/>
        <v>328</v>
      </c>
      <c r="C18" s="4"/>
      <c r="D18" s="5"/>
      <c r="E18" s="4"/>
      <c r="F18" s="5">
        <v>14</v>
      </c>
      <c r="G18" s="5"/>
      <c r="H18" s="4"/>
      <c r="I18" s="5">
        <v>1</v>
      </c>
      <c r="J18" s="4"/>
      <c r="K18" s="4">
        <v>105</v>
      </c>
      <c r="L18" s="4"/>
      <c r="M18" s="4">
        <v>203</v>
      </c>
      <c r="N18" s="4">
        <v>5</v>
      </c>
    </row>
    <row r="19" spans="1:14" ht="15" customHeight="1">
      <c r="A19" s="34" t="s">
        <v>27</v>
      </c>
      <c r="B19" s="5">
        <f t="shared" si="0"/>
        <v>58</v>
      </c>
      <c r="C19" s="4">
        <v>1</v>
      </c>
      <c r="D19" s="5"/>
      <c r="E19" s="4"/>
      <c r="F19" s="5"/>
      <c r="G19" s="5"/>
      <c r="H19" s="4"/>
      <c r="I19" s="5"/>
      <c r="J19" s="4"/>
      <c r="K19" s="4">
        <v>22</v>
      </c>
      <c r="L19" s="4"/>
      <c r="M19" s="4">
        <v>35</v>
      </c>
      <c r="N19" s="4"/>
    </row>
    <row r="20" spans="1:14" ht="15">
      <c r="A20" s="34" t="s">
        <v>123</v>
      </c>
      <c r="B20" s="5">
        <f t="shared" si="0"/>
        <v>52</v>
      </c>
      <c r="C20" s="4"/>
      <c r="D20" s="5"/>
      <c r="E20" s="4"/>
      <c r="F20" s="5">
        <v>2</v>
      </c>
      <c r="G20" s="5"/>
      <c r="H20" s="4"/>
      <c r="I20" s="5">
        <v>1</v>
      </c>
      <c r="J20" s="4"/>
      <c r="K20" s="4">
        <v>20</v>
      </c>
      <c r="L20" s="4"/>
      <c r="M20" s="4">
        <v>29</v>
      </c>
      <c r="N20" s="4"/>
    </row>
    <row r="21" spans="1:14" ht="15">
      <c r="A21" s="34" t="s">
        <v>33</v>
      </c>
      <c r="B21" s="5">
        <f t="shared" si="0"/>
        <v>3159</v>
      </c>
      <c r="C21" s="4">
        <v>73</v>
      </c>
      <c r="D21" s="5">
        <v>44</v>
      </c>
      <c r="E21" s="4"/>
      <c r="F21" s="5">
        <v>66</v>
      </c>
      <c r="G21" s="5"/>
      <c r="H21" s="4">
        <v>4</v>
      </c>
      <c r="I21" s="5">
        <v>40</v>
      </c>
      <c r="J21" s="4"/>
      <c r="K21" s="4">
        <v>739</v>
      </c>
      <c r="L21" s="4">
        <v>28</v>
      </c>
      <c r="M21" s="17">
        <v>2143</v>
      </c>
      <c r="N21" s="4">
        <v>22</v>
      </c>
    </row>
    <row r="22" spans="1:14" ht="15">
      <c r="A22" s="4" t="s">
        <v>92</v>
      </c>
      <c r="B22" s="5">
        <f>SUM(C22:N22)</f>
        <v>1811</v>
      </c>
      <c r="C22" s="4">
        <f>SUM(1+17+20+28)</f>
        <v>66</v>
      </c>
      <c r="D22" s="5">
        <v>65</v>
      </c>
      <c r="E22" s="4">
        <v>17</v>
      </c>
      <c r="F22" s="5">
        <v>3</v>
      </c>
      <c r="G22" s="5"/>
      <c r="H22" s="4">
        <v>44</v>
      </c>
      <c r="I22" s="5">
        <v>6</v>
      </c>
      <c r="J22" s="4">
        <v>1</v>
      </c>
      <c r="K22" s="4">
        <v>669</v>
      </c>
      <c r="L22" s="4">
        <v>30</v>
      </c>
      <c r="M22" s="4">
        <v>866</v>
      </c>
      <c r="N22" s="4">
        <f>SUM(41+2+1)</f>
        <v>44</v>
      </c>
    </row>
    <row r="23" spans="1:14" ht="15">
      <c r="A23" s="4"/>
      <c r="B23" s="5"/>
      <c r="C23" s="4"/>
      <c r="D23" s="5"/>
      <c r="E23" s="4"/>
      <c r="F23" s="5"/>
      <c r="G23" s="5"/>
      <c r="H23" s="4"/>
      <c r="I23" s="5"/>
      <c r="J23" s="4"/>
      <c r="K23" s="4"/>
      <c r="L23" s="4"/>
      <c r="M23" s="4"/>
      <c r="N23" s="4"/>
    </row>
    <row r="24" spans="1:14" ht="15">
      <c r="A24" s="4" t="s">
        <v>9</v>
      </c>
      <c r="B24" s="5">
        <f>SUM(B9:B22)</f>
        <v>8396</v>
      </c>
      <c r="C24" s="4"/>
      <c r="D24" s="5"/>
      <c r="E24" s="4"/>
      <c r="F24" s="5"/>
      <c r="G24" s="5"/>
      <c r="H24" s="4"/>
      <c r="I24" s="5"/>
      <c r="J24" s="4"/>
      <c r="K24" s="4"/>
      <c r="L24" s="4"/>
      <c r="M24" s="4"/>
      <c r="N24" s="4"/>
    </row>
    <row r="25" spans="1:11" ht="15">
      <c r="A25" s="24"/>
      <c r="B25" s="25"/>
      <c r="C25" s="25"/>
      <c r="D25" s="24"/>
      <c r="E25" s="24"/>
      <c r="F25" s="24"/>
      <c r="G25" s="24"/>
      <c r="H25" s="24"/>
      <c r="I25" s="24"/>
      <c r="J25" s="24"/>
      <c r="K25" s="24"/>
    </row>
    <row r="26" ht="15">
      <c r="B26" s="2" t="s">
        <v>147</v>
      </c>
    </row>
    <row r="28" ht="15">
      <c r="B28" s="2" t="s">
        <v>146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8" workbookViewId="0" topLeftCell="A1">
      <selection activeCell="A24" sqref="A24"/>
    </sheetView>
  </sheetViews>
  <sheetFormatPr defaultColWidth="8.88671875" defaultRowHeight="15"/>
  <cols>
    <col min="1" max="1" width="10.21484375" style="0" customWidth="1"/>
    <col min="2" max="2" width="7.4453125" style="0" customWidth="1"/>
    <col min="3" max="3" width="7.6640625" style="0" customWidth="1"/>
    <col min="4" max="4" width="6.3359375" style="0" customWidth="1"/>
    <col min="5" max="5" width="5.5546875" style="0" customWidth="1"/>
    <col min="6" max="6" width="5.10546875" style="0" customWidth="1"/>
    <col min="7" max="7" width="6.10546875" style="0" customWidth="1"/>
    <col min="8" max="8" width="5.77734375" style="0" customWidth="1"/>
    <col min="9" max="9" width="8.10546875" style="0" customWidth="1"/>
    <col min="10" max="10" width="5.77734375" style="0" customWidth="1"/>
    <col min="11" max="11" width="6.77734375" style="0" customWidth="1"/>
    <col min="12" max="13" width="6.88671875" style="0" customWidth="1"/>
    <col min="14" max="14" width="5.10546875" style="0" customWidth="1"/>
  </cols>
  <sheetData>
    <row r="1" spans="1:14" ht="18.75" customHeight="1">
      <c r="A1" s="40" t="s">
        <v>94</v>
      </c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</row>
    <row r="2" spans="1:14" ht="18.75" customHeight="1">
      <c r="A2" s="40" t="s">
        <v>144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</row>
    <row r="3" ht="18.75">
      <c r="A3" s="1"/>
    </row>
    <row r="4" spans="1:14" ht="15">
      <c r="A4" s="45" t="s">
        <v>165</v>
      </c>
      <c r="B4" s="43"/>
      <c r="C4" s="43"/>
      <c r="D4" s="43"/>
      <c r="E4" s="43"/>
      <c r="F4" s="43"/>
      <c r="G4" s="43"/>
      <c r="H4" s="43"/>
      <c r="I4" s="44"/>
      <c r="J4" s="44"/>
      <c r="K4" s="44"/>
      <c r="L4" s="44"/>
      <c r="M4" s="44"/>
      <c r="N4" s="44"/>
    </row>
    <row r="5" spans="1:14" ht="15">
      <c r="A5" s="45" t="s">
        <v>21</v>
      </c>
      <c r="B5" s="43"/>
      <c r="C5" s="43"/>
      <c r="D5" s="43"/>
      <c r="E5" s="43"/>
      <c r="F5" s="43"/>
      <c r="G5" s="43"/>
      <c r="H5" s="43"/>
      <c r="I5" s="44"/>
      <c r="J5" s="44"/>
      <c r="K5" s="44"/>
      <c r="L5" s="44"/>
      <c r="M5" s="44"/>
      <c r="N5" s="44"/>
    </row>
    <row r="6" spans="1:14" ht="15">
      <c r="A6" s="45" t="s">
        <v>20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4" ht="22.5">
      <c r="A7" s="3" t="s">
        <v>10</v>
      </c>
      <c r="B7" s="20" t="s">
        <v>0</v>
      </c>
      <c r="C7" s="20" t="s">
        <v>139</v>
      </c>
      <c r="D7" s="20" t="s">
        <v>1</v>
      </c>
      <c r="E7" s="3" t="s">
        <v>2</v>
      </c>
      <c r="F7" s="20" t="s">
        <v>11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140</v>
      </c>
      <c r="L7" s="20" t="s">
        <v>7</v>
      </c>
      <c r="M7" s="20" t="s">
        <v>138</v>
      </c>
      <c r="N7" s="3" t="s">
        <v>8</v>
      </c>
    </row>
    <row r="8" spans="1:14" ht="15">
      <c r="A8" s="34" t="s">
        <v>88</v>
      </c>
      <c r="B8" s="5">
        <f aca="true" t="shared" si="0" ref="B8:B13">SUM(C8:N8)</f>
        <v>308</v>
      </c>
      <c r="C8" s="4">
        <v>15</v>
      </c>
      <c r="D8" s="5"/>
      <c r="E8" s="4"/>
      <c r="F8" s="4">
        <v>3</v>
      </c>
      <c r="G8" s="4">
        <v>13</v>
      </c>
      <c r="H8" s="4"/>
      <c r="I8" s="4"/>
      <c r="J8" s="4"/>
      <c r="K8" s="4">
        <v>40</v>
      </c>
      <c r="L8" s="4"/>
      <c r="M8" s="4">
        <v>237</v>
      </c>
      <c r="N8" s="4"/>
    </row>
    <row r="9" spans="1:14" ht="15">
      <c r="A9" s="4" t="s">
        <v>98</v>
      </c>
      <c r="B9" s="5">
        <f t="shared" si="0"/>
        <v>241</v>
      </c>
      <c r="C9" s="4">
        <v>1</v>
      </c>
      <c r="D9" s="5"/>
      <c r="E9" s="4"/>
      <c r="F9" s="5">
        <v>5</v>
      </c>
      <c r="G9" s="5"/>
      <c r="H9" s="4"/>
      <c r="I9" s="5">
        <v>1</v>
      </c>
      <c r="J9" s="4"/>
      <c r="K9" s="4">
        <v>88</v>
      </c>
      <c r="L9" s="4"/>
      <c r="M9" s="4">
        <v>145</v>
      </c>
      <c r="N9" s="4">
        <v>1</v>
      </c>
    </row>
    <row r="10" spans="1:14" ht="15">
      <c r="A10" s="4" t="s">
        <v>101</v>
      </c>
      <c r="B10" s="5">
        <f t="shared" si="0"/>
        <v>82</v>
      </c>
      <c r="C10" s="4">
        <v>13</v>
      </c>
      <c r="D10" s="5"/>
      <c r="E10" s="4"/>
      <c r="F10" s="5">
        <v>1</v>
      </c>
      <c r="G10" s="5"/>
      <c r="H10" s="4"/>
      <c r="I10" s="5"/>
      <c r="J10" s="4"/>
      <c r="K10" s="4">
        <v>22</v>
      </c>
      <c r="L10" s="4"/>
      <c r="M10" s="4">
        <v>46</v>
      </c>
      <c r="N10" s="4"/>
    </row>
    <row r="11" spans="1:14" ht="15">
      <c r="A11" s="4" t="s">
        <v>61</v>
      </c>
      <c r="B11" s="5">
        <f t="shared" si="0"/>
        <v>671</v>
      </c>
      <c r="C11" s="4">
        <v>8</v>
      </c>
      <c r="D11" s="5"/>
      <c r="E11" s="4"/>
      <c r="F11" s="5">
        <v>4</v>
      </c>
      <c r="G11" s="5"/>
      <c r="H11" s="4"/>
      <c r="I11" s="5"/>
      <c r="J11" s="4"/>
      <c r="K11" s="4">
        <v>97</v>
      </c>
      <c r="L11" s="4"/>
      <c r="M11" s="4">
        <v>561</v>
      </c>
      <c r="N11" s="4">
        <v>1</v>
      </c>
    </row>
    <row r="12" spans="1:14" ht="15">
      <c r="A12" s="34" t="s">
        <v>89</v>
      </c>
      <c r="B12" s="5">
        <f t="shared" si="0"/>
        <v>326</v>
      </c>
      <c r="C12" s="4">
        <v>1</v>
      </c>
      <c r="D12" s="5"/>
      <c r="E12" s="4"/>
      <c r="F12" s="5">
        <v>4</v>
      </c>
      <c r="G12" s="5"/>
      <c r="H12" s="4"/>
      <c r="I12" s="5"/>
      <c r="J12" s="4"/>
      <c r="K12" s="4">
        <v>64</v>
      </c>
      <c r="L12" s="4"/>
      <c r="M12" s="4">
        <v>256</v>
      </c>
      <c r="N12" s="4">
        <v>1</v>
      </c>
    </row>
    <row r="13" spans="1:14" ht="15">
      <c r="A13" s="4" t="s">
        <v>103</v>
      </c>
      <c r="B13" s="5">
        <f t="shared" si="0"/>
        <v>464</v>
      </c>
      <c r="C13" s="4">
        <v>10</v>
      </c>
      <c r="D13" s="5">
        <v>16</v>
      </c>
      <c r="E13" s="4">
        <v>3</v>
      </c>
      <c r="F13" s="5">
        <v>14</v>
      </c>
      <c r="G13" s="5"/>
      <c r="H13" s="4"/>
      <c r="I13" s="5">
        <v>1</v>
      </c>
      <c r="J13" s="4"/>
      <c r="K13" s="4">
        <v>127</v>
      </c>
      <c r="L13" s="4">
        <v>9</v>
      </c>
      <c r="M13" s="4">
        <v>282</v>
      </c>
      <c r="N13" s="4">
        <v>2</v>
      </c>
    </row>
    <row r="14" spans="1:14" ht="15">
      <c r="A14" s="4" t="s">
        <v>106</v>
      </c>
      <c r="B14" s="5">
        <f aca="true" t="shared" si="1" ref="B14:B21">SUM(C14:N14)</f>
        <v>296</v>
      </c>
      <c r="C14" s="4">
        <v>14</v>
      </c>
      <c r="D14" s="5"/>
      <c r="E14" s="4"/>
      <c r="F14" s="5">
        <v>3</v>
      </c>
      <c r="G14" s="5"/>
      <c r="H14" s="4"/>
      <c r="I14" s="5">
        <v>1</v>
      </c>
      <c r="J14" s="4"/>
      <c r="K14" s="4">
        <v>39</v>
      </c>
      <c r="L14" s="4"/>
      <c r="M14" s="4">
        <v>239</v>
      </c>
      <c r="N14" s="4"/>
    </row>
    <row r="15" spans="1:14" ht="15">
      <c r="A15" s="34" t="s">
        <v>120</v>
      </c>
      <c r="B15" s="5">
        <f t="shared" si="1"/>
        <v>2393</v>
      </c>
      <c r="C15" s="4">
        <f>SUM(222+127+50)</f>
        <v>399</v>
      </c>
      <c r="D15" s="5">
        <v>128</v>
      </c>
      <c r="E15" s="4">
        <v>60</v>
      </c>
      <c r="F15" s="5">
        <v>255</v>
      </c>
      <c r="G15" s="5"/>
      <c r="H15" s="4">
        <v>33</v>
      </c>
      <c r="I15" s="5">
        <v>7</v>
      </c>
      <c r="J15" s="4">
        <v>21</v>
      </c>
      <c r="K15" s="4">
        <v>514</v>
      </c>
      <c r="L15" s="4">
        <v>72</v>
      </c>
      <c r="M15" s="4">
        <v>842</v>
      </c>
      <c r="N15" s="4">
        <f>SUM(38+4+2+16+2)</f>
        <v>62</v>
      </c>
    </row>
    <row r="16" spans="1:14" ht="15">
      <c r="A16" s="4" t="s">
        <v>109</v>
      </c>
      <c r="B16" s="5">
        <f t="shared" si="1"/>
        <v>8526</v>
      </c>
      <c r="C16" s="4">
        <f>SUM(4960+46+105+5)</f>
        <v>5116</v>
      </c>
      <c r="D16" s="5">
        <v>23</v>
      </c>
      <c r="E16" s="4"/>
      <c r="F16" s="5">
        <v>36</v>
      </c>
      <c r="G16" s="5">
        <v>12</v>
      </c>
      <c r="H16" s="4">
        <v>28</v>
      </c>
      <c r="I16" s="5">
        <v>3</v>
      </c>
      <c r="J16" s="4">
        <v>1</v>
      </c>
      <c r="K16" s="4">
        <v>388</v>
      </c>
      <c r="L16" s="4">
        <v>19</v>
      </c>
      <c r="M16" s="4">
        <v>2873</v>
      </c>
      <c r="N16" s="4">
        <f>SUM(21+6)</f>
        <v>27</v>
      </c>
    </row>
    <row r="17" spans="1:14" ht="15">
      <c r="A17" s="34" t="s">
        <v>91</v>
      </c>
      <c r="B17" s="5">
        <f t="shared" si="1"/>
        <v>301</v>
      </c>
      <c r="C17" s="4"/>
      <c r="D17" s="5">
        <v>7</v>
      </c>
      <c r="E17" s="4"/>
      <c r="F17" s="5">
        <v>9</v>
      </c>
      <c r="G17" s="5"/>
      <c r="H17" s="4">
        <v>1</v>
      </c>
      <c r="I17" s="5">
        <v>1</v>
      </c>
      <c r="J17" s="4"/>
      <c r="K17" s="4">
        <v>107</v>
      </c>
      <c r="L17" s="4">
        <v>5</v>
      </c>
      <c r="M17" s="4">
        <v>171</v>
      </c>
      <c r="N17" s="4"/>
    </row>
    <row r="18" spans="1:14" ht="15">
      <c r="A18" s="37" t="s">
        <v>124</v>
      </c>
      <c r="B18" s="5">
        <f t="shared" si="1"/>
        <v>1068</v>
      </c>
      <c r="C18" s="6">
        <v>13</v>
      </c>
      <c r="D18" s="5"/>
      <c r="E18" s="4"/>
      <c r="F18" s="22">
        <v>5</v>
      </c>
      <c r="G18" s="4"/>
      <c r="H18" s="4"/>
      <c r="I18" s="4">
        <v>1</v>
      </c>
      <c r="J18" s="4"/>
      <c r="K18" s="4">
        <v>197</v>
      </c>
      <c r="L18" s="4">
        <v>12</v>
      </c>
      <c r="M18" s="4">
        <v>554</v>
      </c>
      <c r="N18" s="4">
        <v>286</v>
      </c>
    </row>
    <row r="19" spans="1:14" ht="15">
      <c r="A19" s="6" t="s">
        <v>112</v>
      </c>
      <c r="B19" s="5">
        <f t="shared" si="1"/>
        <v>153</v>
      </c>
      <c r="C19" s="6">
        <v>1</v>
      </c>
      <c r="D19" s="5"/>
      <c r="E19" s="4"/>
      <c r="F19" s="22">
        <v>26</v>
      </c>
      <c r="G19" s="4"/>
      <c r="H19" s="4"/>
      <c r="I19" s="4">
        <v>1</v>
      </c>
      <c r="J19" s="4"/>
      <c r="K19" s="4">
        <v>37</v>
      </c>
      <c r="L19" s="4"/>
      <c r="M19" s="4">
        <v>88</v>
      </c>
      <c r="N19" s="4"/>
    </row>
    <row r="20" spans="1:14" ht="15">
      <c r="A20" s="37" t="s">
        <v>64</v>
      </c>
      <c r="B20" s="5">
        <f t="shared" si="1"/>
        <v>373</v>
      </c>
      <c r="C20" s="6">
        <v>21</v>
      </c>
      <c r="D20" s="5">
        <v>8</v>
      </c>
      <c r="E20" s="4"/>
      <c r="F20" s="22">
        <v>9</v>
      </c>
      <c r="G20" s="4"/>
      <c r="H20" s="4"/>
      <c r="I20" s="4">
        <v>1</v>
      </c>
      <c r="J20" s="4"/>
      <c r="K20" s="4">
        <v>110</v>
      </c>
      <c r="L20" s="4">
        <v>10</v>
      </c>
      <c r="M20" s="4">
        <v>214</v>
      </c>
      <c r="N20" s="4"/>
    </row>
    <row r="21" spans="1:14" ht="15">
      <c r="A21" s="34" t="s">
        <v>92</v>
      </c>
      <c r="B21" s="5">
        <f t="shared" si="1"/>
        <v>1811</v>
      </c>
      <c r="C21" s="4">
        <f>SUM(1+17+20+28)</f>
        <v>66</v>
      </c>
      <c r="D21" s="5">
        <v>65</v>
      </c>
      <c r="E21" s="4">
        <v>17</v>
      </c>
      <c r="F21" s="5">
        <v>3</v>
      </c>
      <c r="G21" s="5"/>
      <c r="H21" s="4">
        <v>44</v>
      </c>
      <c r="I21" s="5">
        <v>6</v>
      </c>
      <c r="J21" s="4">
        <v>1</v>
      </c>
      <c r="K21" s="4">
        <v>669</v>
      </c>
      <c r="L21" s="4">
        <v>30</v>
      </c>
      <c r="M21" s="4">
        <v>866</v>
      </c>
      <c r="N21" s="4">
        <f>SUM(41+2+1)</f>
        <v>44</v>
      </c>
    </row>
    <row r="22" spans="1:14" ht="15">
      <c r="A22" s="4"/>
      <c r="B22" s="5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 t="s">
        <v>9</v>
      </c>
      <c r="B23" s="5">
        <f>SUM(B8:B21)</f>
        <v>17013</v>
      </c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24"/>
      <c r="B24" s="25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ht="15">
      <c r="B25" s="2" t="s">
        <v>147</v>
      </c>
    </row>
    <row r="26" ht="15">
      <c r="B26" s="2" t="s">
        <v>146</v>
      </c>
    </row>
  </sheetData>
  <sheetProtection/>
  <mergeCells count="5">
    <mergeCell ref="A4:N4"/>
    <mergeCell ref="A5:N5"/>
    <mergeCell ref="A6:N6"/>
    <mergeCell ref="A1:N1"/>
    <mergeCell ref="A2:N2"/>
  </mergeCells>
  <printOptions horizontalCentered="1"/>
  <pageMargins left="0.75" right="0.75" top="1" bottom="1" header="0.5" footer="0.5"/>
  <pageSetup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defaultGridColor="0" zoomScalePageLayoutView="0" colorId="8" workbookViewId="0" topLeftCell="A4">
      <selection activeCell="A5" sqref="A5:N5"/>
    </sheetView>
  </sheetViews>
  <sheetFormatPr defaultColWidth="8.88671875" defaultRowHeight="15"/>
  <cols>
    <col min="1" max="1" width="10.21484375" style="0" customWidth="1"/>
    <col min="2" max="2" width="7.21484375" style="0" customWidth="1"/>
    <col min="3" max="3" width="7.10546875" style="0" customWidth="1"/>
    <col min="4" max="4" width="7.5546875" style="0" customWidth="1"/>
    <col min="5" max="5" width="5.88671875" style="0" customWidth="1"/>
    <col min="6" max="6" width="4.6640625" style="0" customWidth="1"/>
    <col min="7" max="7" width="6.77734375" style="0" customWidth="1"/>
    <col min="8" max="8" width="5.88671875" style="0" customWidth="1"/>
    <col min="9" max="9" width="7.77734375" style="0" customWidth="1"/>
    <col min="10" max="10" width="5.4453125" style="0" customWidth="1"/>
    <col min="11" max="11" width="6.10546875" style="0" customWidth="1"/>
    <col min="12" max="12" width="6.5546875" style="0" customWidth="1"/>
    <col min="13" max="13" width="6.77734375" style="0" customWidth="1"/>
    <col min="14" max="14" width="7.5546875" style="0" customWidth="1"/>
  </cols>
  <sheetData>
    <row r="1" spans="1:14" ht="18.75" customHeight="1">
      <c r="A1" s="40" t="s">
        <v>125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 customHeight="1">
      <c r="A2" s="40" t="s">
        <v>144</v>
      </c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8.75">
      <c r="A3" s="1"/>
    </row>
    <row r="4" spans="1:14" ht="15">
      <c r="A4" s="38" t="s">
        <v>166</v>
      </c>
      <c r="B4" s="39"/>
      <c r="C4" s="39"/>
      <c r="D4" s="39"/>
      <c r="E4" s="39"/>
      <c r="F4" s="39"/>
      <c r="G4" s="41"/>
      <c r="H4" s="41"/>
      <c r="I4" s="41"/>
      <c r="J4" s="41"/>
      <c r="K4" s="41"/>
      <c r="L4" s="41"/>
      <c r="M4" s="41"/>
      <c r="N4" s="41"/>
    </row>
    <row r="5" spans="1:14" ht="15">
      <c r="A5" s="38" t="s">
        <v>21</v>
      </c>
      <c r="B5" s="39"/>
      <c r="C5" s="39"/>
      <c r="D5" s="39"/>
      <c r="E5" s="39"/>
      <c r="F5" s="39"/>
      <c r="G5" s="41"/>
      <c r="H5" s="41"/>
      <c r="I5" s="41"/>
      <c r="J5" s="41"/>
      <c r="K5" s="41"/>
      <c r="L5" s="41"/>
      <c r="M5" s="41"/>
      <c r="N5" s="41"/>
    </row>
    <row r="6" spans="1:14" ht="15">
      <c r="A6" s="38" t="s">
        <v>20</v>
      </c>
      <c r="B6" s="39"/>
      <c r="C6" s="39"/>
      <c r="D6" s="39"/>
      <c r="E6" s="39"/>
      <c r="F6" s="39"/>
      <c r="G6" s="41"/>
      <c r="H6" s="41"/>
      <c r="I6" s="41"/>
      <c r="J6" s="41"/>
      <c r="K6" s="41"/>
      <c r="L6" s="41"/>
      <c r="M6" s="41"/>
      <c r="N6" s="41"/>
    </row>
    <row r="7" ht="15">
      <c r="B7" s="10"/>
    </row>
    <row r="8" spans="1:14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140</v>
      </c>
      <c r="L8" s="20" t="s">
        <v>7</v>
      </c>
      <c r="M8" s="20" t="s">
        <v>138</v>
      </c>
      <c r="N8" s="3" t="s">
        <v>8</v>
      </c>
    </row>
    <row r="9" spans="1:14" ht="15">
      <c r="A9" s="4" t="s">
        <v>95</v>
      </c>
      <c r="B9" s="5">
        <f aca="true" t="shared" si="0" ref="B9:B20">SUM(C9:N9)</f>
        <v>655</v>
      </c>
      <c r="C9" s="4">
        <v>48</v>
      </c>
      <c r="D9" s="5">
        <v>12</v>
      </c>
      <c r="E9" s="4">
        <v>8</v>
      </c>
      <c r="F9" s="4">
        <v>9</v>
      </c>
      <c r="G9" s="4">
        <v>2</v>
      </c>
      <c r="H9" s="4"/>
      <c r="I9" s="4">
        <v>2</v>
      </c>
      <c r="J9" s="4"/>
      <c r="K9" s="4">
        <v>202</v>
      </c>
      <c r="L9" s="4">
        <v>14</v>
      </c>
      <c r="M9" s="4">
        <v>357</v>
      </c>
      <c r="N9" s="4">
        <v>1</v>
      </c>
    </row>
    <row r="10" spans="1:14" ht="15">
      <c r="A10" s="4" t="s">
        <v>113</v>
      </c>
      <c r="B10" s="5">
        <f t="shared" si="0"/>
        <v>67</v>
      </c>
      <c r="C10" s="4">
        <v>14</v>
      </c>
      <c r="D10" s="5"/>
      <c r="E10" s="4"/>
      <c r="F10" s="5">
        <v>6</v>
      </c>
      <c r="G10" s="5"/>
      <c r="H10" s="4"/>
      <c r="I10" s="5"/>
      <c r="J10" s="4"/>
      <c r="K10" s="14">
        <v>16</v>
      </c>
      <c r="L10" s="14"/>
      <c r="M10" s="14">
        <v>31</v>
      </c>
      <c r="N10" s="4"/>
    </row>
    <row r="11" spans="1:14" ht="15">
      <c r="A11" s="4" t="s">
        <v>114</v>
      </c>
      <c r="B11" s="5">
        <f t="shared" si="0"/>
        <v>118</v>
      </c>
      <c r="C11" s="4"/>
      <c r="D11" s="5"/>
      <c r="E11" s="4"/>
      <c r="F11" s="5">
        <v>19</v>
      </c>
      <c r="G11" s="5"/>
      <c r="H11" s="4"/>
      <c r="I11" s="5"/>
      <c r="J11" s="4"/>
      <c r="K11" s="14">
        <v>35</v>
      </c>
      <c r="L11" s="14"/>
      <c r="M11" s="14">
        <v>63</v>
      </c>
      <c r="N11" s="4">
        <v>1</v>
      </c>
    </row>
    <row r="12" spans="1:14" ht="15">
      <c r="A12" s="34" t="s">
        <v>100</v>
      </c>
      <c r="B12" s="5">
        <f t="shared" si="0"/>
        <v>188</v>
      </c>
      <c r="C12" s="4"/>
      <c r="D12" s="5"/>
      <c r="E12" s="4"/>
      <c r="F12" s="5">
        <v>6</v>
      </c>
      <c r="G12" s="5"/>
      <c r="H12" s="4"/>
      <c r="I12" s="5">
        <v>1</v>
      </c>
      <c r="J12" s="4"/>
      <c r="K12" s="4">
        <v>61</v>
      </c>
      <c r="L12" s="4"/>
      <c r="M12" s="4">
        <v>120</v>
      </c>
      <c r="N12" s="4"/>
    </row>
    <row r="13" spans="1:14" ht="15">
      <c r="A13" s="4" t="s">
        <v>115</v>
      </c>
      <c r="B13" s="5">
        <f t="shared" si="0"/>
        <v>219</v>
      </c>
      <c r="C13" s="4">
        <v>1</v>
      </c>
      <c r="D13" s="5"/>
      <c r="E13" s="4"/>
      <c r="F13" s="5">
        <v>5</v>
      </c>
      <c r="G13" s="5"/>
      <c r="H13" s="4"/>
      <c r="I13" s="5">
        <v>24</v>
      </c>
      <c r="J13" s="4"/>
      <c r="K13" s="4">
        <v>71</v>
      </c>
      <c r="L13" s="4"/>
      <c r="M13" s="4">
        <v>118</v>
      </c>
      <c r="N13" s="4"/>
    </row>
    <row r="14" spans="1:14" ht="15">
      <c r="A14" s="4" t="s">
        <v>116</v>
      </c>
      <c r="B14" s="5">
        <f t="shared" si="0"/>
        <v>85</v>
      </c>
      <c r="C14" s="4"/>
      <c r="D14" s="5"/>
      <c r="E14" s="4"/>
      <c r="F14" s="5">
        <v>1</v>
      </c>
      <c r="G14" s="5"/>
      <c r="H14" s="4"/>
      <c r="I14" s="5"/>
      <c r="J14" s="4"/>
      <c r="K14" s="4">
        <v>29</v>
      </c>
      <c r="L14" s="4"/>
      <c r="M14" s="4">
        <v>55</v>
      </c>
      <c r="N14" s="4"/>
    </row>
    <row r="15" spans="1:14" ht="15">
      <c r="A15" s="6" t="s">
        <v>117</v>
      </c>
      <c r="B15" s="5">
        <f t="shared" si="0"/>
        <v>124</v>
      </c>
      <c r="C15" s="4"/>
      <c r="D15" s="5"/>
      <c r="E15" s="4"/>
      <c r="F15" s="22">
        <v>2</v>
      </c>
      <c r="G15" s="4">
        <v>7</v>
      </c>
      <c r="H15" s="4"/>
      <c r="I15" s="4"/>
      <c r="J15" s="4"/>
      <c r="K15" s="4">
        <v>44</v>
      </c>
      <c r="L15" s="4"/>
      <c r="M15" s="4">
        <v>69</v>
      </c>
      <c r="N15" s="4">
        <v>2</v>
      </c>
    </row>
    <row r="16" spans="1:14" ht="15">
      <c r="A16" s="37" t="s">
        <v>104</v>
      </c>
      <c r="B16" s="5">
        <f t="shared" si="0"/>
        <v>205</v>
      </c>
      <c r="C16" s="4">
        <v>10</v>
      </c>
      <c r="D16" s="5"/>
      <c r="E16" s="4"/>
      <c r="F16" s="22">
        <v>4</v>
      </c>
      <c r="G16" s="4"/>
      <c r="H16" s="4"/>
      <c r="I16" s="4">
        <v>4</v>
      </c>
      <c r="J16" s="4"/>
      <c r="K16" s="4">
        <v>75</v>
      </c>
      <c r="L16" s="4"/>
      <c r="M16" s="4">
        <v>111</v>
      </c>
      <c r="N16" s="4">
        <v>1</v>
      </c>
    </row>
    <row r="17" spans="1:14" ht="15">
      <c r="A17" s="37" t="s">
        <v>48</v>
      </c>
      <c r="B17" s="5">
        <f t="shared" si="0"/>
        <v>1454</v>
      </c>
      <c r="C17" s="8">
        <v>57</v>
      </c>
      <c r="D17" s="5">
        <v>2</v>
      </c>
      <c r="E17" s="8">
        <v>333</v>
      </c>
      <c r="F17" s="5">
        <v>6</v>
      </c>
      <c r="G17" s="7"/>
      <c r="H17" s="4">
        <v>2</v>
      </c>
      <c r="I17" s="5">
        <v>4</v>
      </c>
      <c r="J17" s="4"/>
      <c r="K17" s="19">
        <v>429</v>
      </c>
      <c r="L17" s="4">
        <v>14</v>
      </c>
      <c r="M17" s="4">
        <v>606</v>
      </c>
      <c r="N17" s="4">
        <v>1</v>
      </c>
    </row>
    <row r="18" spans="1:14" ht="15">
      <c r="A18" s="6" t="s">
        <v>118</v>
      </c>
      <c r="B18" s="5">
        <f t="shared" si="0"/>
        <v>153</v>
      </c>
      <c r="C18" s="4"/>
      <c r="D18" s="5"/>
      <c r="E18" s="4"/>
      <c r="F18" s="22">
        <v>3</v>
      </c>
      <c r="G18" s="4"/>
      <c r="H18" s="4"/>
      <c r="I18" s="4"/>
      <c r="J18" s="4"/>
      <c r="K18" s="4">
        <v>27</v>
      </c>
      <c r="L18" s="4"/>
      <c r="M18" s="4">
        <v>123</v>
      </c>
      <c r="N18" s="4"/>
    </row>
    <row r="19" spans="1:14" ht="15">
      <c r="A19" s="9" t="s">
        <v>119</v>
      </c>
      <c r="B19" s="5">
        <f t="shared" si="0"/>
        <v>257</v>
      </c>
      <c r="C19" s="4"/>
      <c r="D19" s="5"/>
      <c r="E19" s="4"/>
      <c r="F19" s="22">
        <v>14</v>
      </c>
      <c r="G19" s="4">
        <v>1</v>
      </c>
      <c r="H19" s="4"/>
      <c r="I19" s="4">
        <v>1</v>
      </c>
      <c r="J19" s="4"/>
      <c r="K19" s="4">
        <v>65</v>
      </c>
      <c r="L19" s="4"/>
      <c r="M19" s="4">
        <v>174</v>
      </c>
      <c r="N19" s="4">
        <v>2</v>
      </c>
    </row>
    <row r="20" spans="1:14" ht="15">
      <c r="A20" s="6" t="s">
        <v>120</v>
      </c>
      <c r="B20" s="5">
        <f t="shared" si="0"/>
        <v>2393</v>
      </c>
      <c r="C20" s="4">
        <f>SUM(222+127+50)</f>
        <v>399</v>
      </c>
      <c r="D20" s="5">
        <v>128</v>
      </c>
      <c r="E20" s="4">
        <v>60</v>
      </c>
      <c r="F20" s="5">
        <v>255</v>
      </c>
      <c r="G20" s="5"/>
      <c r="H20" s="4">
        <v>33</v>
      </c>
      <c r="I20" s="5">
        <v>7</v>
      </c>
      <c r="J20" s="4">
        <v>21</v>
      </c>
      <c r="K20" s="4">
        <v>514</v>
      </c>
      <c r="L20" s="4">
        <v>72</v>
      </c>
      <c r="M20" s="4">
        <v>842</v>
      </c>
      <c r="N20" s="4">
        <f>SUM(38+4+2+16+2)</f>
        <v>62</v>
      </c>
    </row>
    <row r="21" spans="1:14" ht="15">
      <c r="A21" s="4" t="s">
        <v>108</v>
      </c>
      <c r="B21" s="5">
        <f aca="true" t="shared" si="1" ref="B21:B27">SUM(C21:N21)</f>
        <v>145</v>
      </c>
      <c r="C21" s="4"/>
      <c r="D21" s="5"/>
      <c r="E21" s="4"/>
      <c r="F21" s="5">
        <v>6</v>
      </c>
      <c r="G21" s="5"/>
      <c r="H21" s="4"/>
      <c r="I21" s="5"/>
      <c r="J21" s="4"/>
      <c r="K21" s="4">
        <v>51</v>
      </c>
      <c r="L21" s="4"/>
      <c r="M21" s="4">
        <v>88</v>
      </c>
      <c r="N21" s="4"/>
    </row>
    <row r="22" spans="1:14" ht="15">
      <c r="A22" s="4" t="s">
        <v>110</v>
      </c>
      <c r="B22" s="5">
        <f t="shared" si="1"/>
        <v>3364</v>
      </c>
      <c r="C22" s="4">
        <f>SUM(197+325+59)</f>
        <v>581</v>
      </c>
      <c r="D22" s="5">
        <v>47</v>
      </c>
      <c r="E22" s="4">
        <v>69</v>
      </c>
      <c r="F22" s="5">
        <v>109</v>
      </c>
      <c r="G22" s="5">
        <v>57</v>
      </c>
      <c r="H22" s="4">
        <v>88</v>
      </c>
      <c r="I22" s="5">
        <v>4</v>
      </c>
      <c r="J22" s="4">
        <v>8</v>
      </c>
      <c r="K22" s="4">
        <v>617</v>
      </c>
      <c r="L22" s="4">
        <v>42</v>
      </c>
      <c r="M22" s="4">
        <v>1494</v>
      </c>
      <c r="N22" s="4">
        <f>SUM(174+23+1+22+24+4)</f>
        <v>248</v>
      </c>
    </row>
    <row r="23" spans="1:14" ht="15">
      <c r="A23" s="4" t="s">
        <v>121</v>
      </c>
      <c r="B23" s="5">
        <f t="shared" si="1"/>
        <v>69</v>
      </c>
      <c r="C23" s="4"/>
      <c r="D23" s="5"/>
      <c r="E23" s="4"/>
      <c r="F23" s="4">
        <v>2</v>
      </c>
      <c r="G23" s="4"/>
      <c r="H23" s="4"/>
      <c r="I23" s="4"/>
      <c r="J23" s="4"/>
      <c r="K23" s="4">
        <v>21</v>
      </c>
      <c r="L23" s="4"/>
      <c r="M23" s="4">
        <v>46</v>
      </c>
      <c r="N23" s="4"/>
    </row>
    <row r="24" spans="1:14" ht="15">
      <c r="A24" s="6" t="s">
        <v>122</v>
      </c>
      <c r="B24" s="5">
        <f t="shared" si="1"/>
        <v>53</v>
      </c>
      <c r="C24" s="4">
        <v>2</v>
      </c>
      <c r="D24" s="5"/>
      <c r="E24" s="4"/>
      <c r="F24" s="22">
        <v>3</v>
      </c>
      <c r="G24" s="4"/>
      <c r="H24" s="4"/>
      <c r="I24" s="4"/>
      <c r="J24" s="4"/>
      <c r="K24" s="4">
        <v>15</v>
      </c>
      <c r="L24" s="4"/>
      <c r="M24" s="4">
        <v>33</v>
      </c>
      <c r="N24" s="4"/>
    </row>
    <row r="25" spans="1:14" ht="15">
      <c r="A25" s="31" t="s">
        <v>123</v>
      </c>
      <c r="B25" s="5">
        <f t="shared" si="1"/>
        <v>52</v>
      </c>
      <c r="C25" s="4"/>
      <c r="D25" s="5"/>
      <c r="E25" s="4"/>
      <c r="F25" s="5">
        <v>2</v>
      </c>
      <c r="G25" s="5"/>
      <c r="H25" s="4"/>
      <c r="I25" s="5">
        <v>1</v>
      </c>
      <c r="J25" s="4"/>
      <c r="K25" s="4">
        <v>20</v>
      </c>
      <c r="L25" s="4"/>
      <c r="M25" s="4">
        <v>29</v>
      </c>
      <c r="N25" s="4"/>
    </row>
    <row r="26" spans="1:14" ht="15">
      <c r="A26" s="13" t="s">
        <v>124</v>
      </c>
      <c r="B26" s="5">
        <f t="shared" si="1"/>
        <v>1068</v>
      </c>
      <c r="C26" s="6">
        <v>13</v>
      </c>
      <c r="D26" s="5"/>
      <c r="E26" s="4"/>
      <c r="F26" s="22">
        <v>5</v>
      </c>
      <c r="G26" s="4"/>
      <c r="H26" s="4"/>
      <c r="I26" s="4">
        <v>1</v>
      </c>
      <c r="J26" s="4"/>
      <c r="K26" s="4">
        <v>197</v>
      </c>
      <c r="L26" s="4">
        <v>12</v>
      </c>
      <c r="M26" s="4">
        <v>554</v>
      </c>
      <c r="N26" s="4">
        <v>286</v>
      </c>
    </row>
    <row r="27" spans="1:14" ht="15">
      <c r="A27" s="4" t="s">
        <v>49</v>
      </c>
      <c r="B27" s="5">
        <f t="shared" si="1"/>
        <v>209</v>
      </c>
      <c r="C27" s="4"/>
      <c r="D27" s="5"/>
      <c r="E27" s="4"/>
      <c r="F27" s="5">
        <v>4</v>
      </c>
      <c r="G27" s="5"/>
      <c r="H27" s="4"/>
      <c r="I27" s="5"/>
      <c r="J27" s="4"/>
      <c r="K27" s="4">
        <v>68</v>
      </c>
      <c r="L27" s="4"/>
      <c r="M27" s="4">
        <v>137</v>
      </c>
      <c r="N27" s="4"/>
    </row>
    <row r="28" spans="1:14" ht="15">
      <c r="A28" s="4"/>
      <c r="B28" s="5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4" t="s">
        <v>9</v>
      </c>
      <c r="B29" s="5">
        <f>SUM(B9:B27)</f>
        <v>10878</v>
      </c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24"/>
      <c r="B30" s="25"/>
      <c r="C30" s="24"/>
      <c r="D30" s="25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ht="15">
      <c r="B31" s="2" t="s">
        <v>147</v>
      </c>
    </row>
    <row r="32" ht="15">
      <c r="B32" s="2" t="s">
        <v>146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11" sqref="C11:P11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99609375" style="0" customWidth="1"/>
    <col min="4" max="4" width="7.3359375" style="0" customWidth="1"/>
    <col min="5" max="5" width="4.99609375" style="0" customWidth="1"/>
    <col min="6" max="6" width="5.3359375" style="0" customWidth="1"/>
    <col min="7" max="7" width="5.88671875" style="0" customWidth="1"/>
    <col min="8" max="8" width="5.5546875" style="0" customWidth="1"/>
    <col min="9" max="9" width="7.3359375" style="0" customWidth="1"/>
    <col min="10" max="10" width="5.77734375" style="0" customWidth="1"/>
    <col min="11" max="11" width="5.4453125" style="0" customWidth="1"/>
    <col min="12" max="12" width="4.88671875" style="0" customWidth="1"/>
    <col min="13" max="13" width="6.554687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34" t="s">
        <v>33</v>
      </c>
      <c r="B11" s="5">
        <f>SUM(C11:P11)</f>
        <v>3159</v>
      </c>
      <c r="C11" s="4">
        <v>73</v>
      </c>
      <c r="D11" s="5">
        <v>44</v>
      </c>
      <c r="E11" s="4"/>
      <c r="F11" s="5">
        <v>66</v>
      </c>
      <c r="G11" s="5"/>
      <c r="H11" s="4">
        <v>4</v>
      </c>
      <c r="I11" s="5">
        <v>40</v>
      </c>
      <c r="J11" s="4"/>
      <c r="K11" s="4"/>
      <c r="L11" s="4"/>
      <c r="M11" s="4">
        <v>739</v>
      </c>
      <c r="N11" s="4">
        <v>28</v>
      </c>
      <c r="O11" s="17">
        <v>2143</v>
      </c>
      <c r="P11" s="4">
        <v>22</v>
      </c>
    </row>
    <row r="12" spans="1:16" ht="15">
      <c r="A12" s="4"/>
      <c r="B12" s="5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4"/>
    </row>
    <row r="13" spans="1:16" ht="15">
      <c r="A13" s="4" t="s">
        <v>9</v>
      </c>
      <c r="B13" s="5">
        <f>SUM(B10:B11)</f>
        <v>65117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5" ht="15">
      <c r="B15" s="2" t="s">
        <v>147</v>
      </c>
    </row>
    <row r="17" ht="15">
      <c r="B17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9" sqref="C9:P9"/>
    </sheetView>
  </sheetViews>
  <sheetFormatPr defaultColWidth="8.88671875" defaultRowHeight="15"/>
  <cols>
    <col min="1" max="1" width="7.88671875" style="0" customWidth="1"/>
    <col min="2" max="2" width="7.99609375" style="0" customWidth="1"/>
    <col min="3" max="3" width="6.6640625" style="0" customWidth="1"/>
    <col min="4" max="4" width="7.99609375" style="0" customWidth="1"/>
    <col min="5" max="5" width="4.99609375" style="0" customWidth="1"/>
    <col min="6" max="6" width="5.10546875" style="0" customWidth="1"/>
    <col min="7" max="7" width="5.88671875" style="0" customWidth="1"/>
    <col min="8" max="8" width="5.5546875" style="0" customWidth="1"/>
    <col min="9" max="9" width="7.77734375" style="0" customWidth="1"/>
    <col min="10" max="10" width="5.10546875" style="0" customWidth="1"/>
    <col min="11" max="11" width="6.21484375" style="0" customWidth="1"/>
    <col min="12" max="12" width="5.21484375" style="0" customWidth="1"/>
    <col min="13" max="13" width="5.88671875" style="0" customWidth="1"/>
    <col min="14" max="15" width="7.3359375" style="0" customWidth="1"/>
    <col min="16" max="16" width="6.4453125" style="0" customWidth="1"/>
  </cols>
  <sheetData>
    <row r="1" spans="1:16" ht="18.7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42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4" ht="15">
      <c r="B7" s="10"/>
      <c r="D7" s="10"/>
    </row>
    <row r="8" spans="1:16" s="21" customFormat="1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20" t="s">
        <v>12</v>
      </c>
      <c r="L8" s="3" t="s">
        <v>13</v>
      </c>
      <c r="M8" s="3" t="s">
        <v>140</v>
      </c>
      <c r="N8" s="20" t="s">
        <v>7</v>
      </c>
      <c r="O8" s="20" t="s">
        <v>138</v>
      </c>
      <c r="P8" s="3" t="s">
        <v>8</v>
      </c>
    </row>
    <row r="9" spans="1:16" ht="15">
      <c r="A9" s="4" t="s">
        <v>31</v>
      </c>
      <c r="B9" s="5">
        <f>SUM(C9:P9)</f>
        <v>61958</v>
      </c>
      <c r="C9" s="4">
        <f>SUM(5+440+178+4265+23)</f>
        <v>4911</v>
      </c>
      <c r="D9" s="5">
        <v>6793</v>
      </c>
      <c r="E9" s="4">
        <v>1330</v>
      </c>
      <c r="F9" s="5">
        <v>262</v>
      </c>
      <c r="G9" s="5">
        <v>22</v>
      </c>
      <c r="H9" s="4">
        <v>857</v>
      </c>
      <c r="I9" s="5">
        <v>179</v>
      </c>
      <c r="J9" s="4">
        <v>730</v>
      </c>
      <c r="K9" s="4">
        <v>24</v>
      </c>
      <c r="L9" s="4">
        <v>1228</v>
      </c>
      <c r="M9" s="4">
        <v>14195</v>
      </c>
      <c r="N9" s="4">
        <v>2404</v>
      </c>
      <c r="O9" s="4">
        <v>23500</v>
      </c>
      <c r="P9" s="4">
        <f>SUM(1797+154+596+376+95+103+27+7+352+22+653+53+39+61+39+232+12+15+136+5+27+3+5+17+687+4+2+4)</f>
        <v>5523</v>
      </c>
    </row>
    <row r="10" spans="1:16" ht="15">
      <c r="A10" s="35" t="s">
        <v>46</v>
      </c>
      <c r="B10" s="5">
        <f>SUM(C10:P10)</f>
        <v>602</v>
      </c>
      <c r="C10" s="8">
        <v>5</v>
      </c>
      <c r="D10" s="5">
        <v>18</v>
      </c>
      <c r="E10" s="8"/>
      <c r="F10" s="5">
        <v>11</v>
      </c>
      <c r="G10" s="7"/>
      <c r="H10" s="4">
        <v>1</v>
      </c>
      <c r="I10" s="18">
        <v>1</v>
      </c>
      <c r="J10" s="4"/>
      <c r="K10" s="14"/>
      <c r="L10" s="4"/>
      <c r="M10" s="19">
        <v>195</v>
      </c>
      <c r="N10" s="4">
        <v>15</v>
      </c>
      <c r="O10" s="4">
        <v>354</v>
      </c>
      <c r="P10" s="4">
        <v>2</v>
      </c>
    </row>
    <row r="11" spans="1:16" ht="15">
      <c r="A11" s="4" t="s">
        <v>33</v>
      </c>
      <c r="B11" s="5">
        <f>SUM(C11:P11)</f>
        <v>3159</v>
      </c>
      <c r="C11" s="4">
        <v>73</v>
      </c>
      <c r="D11" s="5">
        <v>44</v>
      </c>
      <c r="E11" s="4"/>
      <c r="F11" s="5">
        <v>66</v>
      </c>
      <c r="G11" s="5"/>
      <c r="H11" s="4">
        <v>4</v>
      </c>
      <c r="I11" s="5">
        <v>40</v>
      </c>
      <c r="J11" s="4"/>
      <c r="K11" s="4"/>
      <c r="L11" s="4"/>
      <c r="M11" s="4">
        <v>739</v>
      </c>
      <c r="N11" s="4">
        <v>28</v>
      </c>
      <c r="O11" s="17">
        <v>2143</v>
      </c>
      <c r="P11" s="4">
        <v>22</v>
      </c>
    </row>
    <row r="12" spans="1:16" ht="15">
      <c r="A12" s="4"/>
      <c r="B12" s="11"/>
      <c r="D12" s="15"/>
      <c r="F12" s="17"/>
      <c r="H12" s="17"/>
      <c r="I12" s="14"/>
      <c r="J12" s="17"/>
      <c r="L12" s="4"/>
      <c r="N12" s="17"/>
      <c r="O12" s="17"/>
      <c r="P12" s="4"/>
    </row>
    <row r="13" spans="1:16" ht="15">
      <c r="A13" s="4" t="s">
        <v>9</v>
      </c>
      <c r="B13" s="5">
        <f>SUM(B9:B11)</f>
        <v>65719</v>
      </c>
      <c r="C13" s="1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5" ht="15">
      <c r="B15" s="2" t="s">
        <v>147</v>
      </c>
    </row>
    <row r="17" ht="15">
      <c r="B17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12" sqref="C12:P12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88671875" style="0" customWidth="1"/>
    <col min="4" max="4" width="7.3359375" style="0" customWidth="1"/>
    <col min="5" max="5" width="4.99609375" style="0" customWidth="1"/>
    <col min="6" max="6" width="5.21484375" style="0" customWidth="1"/>
    <col min="7" max="7" width="5.88671875" style="0" customWidth="1"/>
    <col min="8" max="8" width="5.5546875" style="0" customWidth="1"/>
    <col min="9" max="9" width="7.77734375" style="0" customWidth="1"/>
    <col min="10" max="10" width="5.77734375" style="0" customWidth="1"/>
    <col min="11" max="11" width="5.88671875" style="0" customWidth="1"/>
    <col min="12" max="12" width="5.4453125" style="0" customWidth="1"/>
    <col min="13" max="13" width="6.1054687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34" t="s">
        <v>31</v>
      </c>
      <c r="B10" s="36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35" t="s">
        <v>142</v>
      </c>
      <c r="B11" s="36">
        <f>SUM(C11:P11)</f>
        <v>8366</v>
      </c>
      <c r="C11" s="36">
        <f>SUM(1+48+41+112)</f>
        <v>202</v>
      </c>
      <c r="D11" s="36">
        <v>12</v>
      </c>
      <c r="E11" s="34">
        <v>342</v>
      </c>
      <c r="F11" s="36">
        <v>50</v>
      </c>
      <c r="G11" s="34"/>
      <c r="H11" s="34">
        <v>59</v>
      </c>
      <c r="I11" s="34">
        <v>104</v>
      </c>
      <c r="J11" s="34"/>
      <c r="K11" s="36">
        <v>253</v>
      </c>
      <c r="L11" s="34">
        <v>9</v>
      </c>
      <c r="M11" s="34">
        <v>3331</v>
      </c>
      <c r="N11" s="36">
        <v>102</v>
      </c>
      <c r="O11" s="36">
        <v>3409</v>
      </c>
      <c r="P11" s="34">
        <f>SUM(81+50+3+1+102+22+198+10+12+13+1)</f>
        <v>493</v>
      </c>
    </row>
    <row r="12" spans="1:16" ht="15">
      <c r="A12" s="34" t="s">
        <v>33</v>
      </c>
      <c r="B12" s="36">
        <f>SUM(C12:P12)</f>
        <v>3159</v>
      </c>
      <c r="C12" s="4">
        <v>73</v>
      </c>
      <c r="D12" s="5">
        <v>44</v>
      </c>
      <c r="E12" s="4"/>
      <c r="F12" s="5">
        <v>66</v>
      </c>
      <c r="G12" s="5"/>
      <c r="H12" s="4">
        <v>4</v>
      </c>
      <c r="I12" s="5">
        <v>40</v>
      </c>
      <c r="J12" s="4"/>
      <c r="K12" s="4"/>
      <c r="L12" s="4"/>
      <c r="M12" s="4">
        <v>739</v>
      </c>
      <c r="N12" s="4">
        <v>28</v>
      </c>
      <c r="O12" s="17">
        <v>2143</v>
      </c>
      <c r="P12" s="4">
        <v>22</v>
      </c>
    </row>
    <row r="13" spans="1:16" ht="15">
      <c r="A13" s="4"/>
      <c r="B13" s="5"/>
      <c r="C13" s="4"/>
      <c r="D13" s="15"/>
      <c r="F13" s="17"/>
      <c r="H13" s="17"/>
      <c r="I13" s="14"/>
      <c r="J13" s="17"/>
      <c r="L13" s="4"/>
      <c r="N13" s="17"/>
      <c r="O13" s="17"/>
      <c r="P13" s="4"/>
    </row>
    <row r="14" spans="1:16" ht="15">
      <c r="A14" s="4" t="s">
        <v>9</v>
      </c>
      <c r="B14" s="5">
        <f>SUM(B10:B12)</f>
        <v>73483</v>
      </c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  <c r="P14" s="4"/>
    </row>
    <row r="16" ht="15">
      <c r="B16" s="2" t="s">
        <v>147</v>
      </c>
    </row>
    <row r="18" ht="15">
      <c r="B18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5" sqref="A5:P5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6640625" style="0" customWidth="1"/>
    <col min="4" max="4" width="7.3359375" style="0" customWidth="1"/>
    <col min="5" max="5" width="4.99609375" style="0" customWidth="1"/>
    <col min="6" max="6" width="6.3359375" style="0" customWidth="1"/>
    <col min="7" max="7" width="5.88671875" style="0" customWidth="1"/>
    <col min="8" max="8" width="5.5546875" style="0" customWidth="1"/>
    <col min="9" max="9" width="7.77734375" style="0" customWidth="1"/>
    <col min="10" max="10" width="5.77734375" style="0" customWidth="1"/>
    <col min="11" max="11" width="6.10546875" style="0" customWidth="1"/>
    <col min="12" max="12" width="4.88671875" style="0" customWidth="1"/>
    <col min="13" max="13" width="6.445312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4"/>
      <c r="B11" s="5"/>
      <c r="C11" s="4"/>
      <c r="D11" s="15"/>
      <c r="F11" s="17"/>
      <c r="H11" s="17"/>
      <c r="I11" s="14"/>
      <c r="J11" s="17"/>
      <c r="L11" s="4"/>
      <c r="N11" s="17"/>
      <c r="O11" s="17"/>
      <c r="P11" s="4"/>
    </row>
    <row r="12" spans="1:16" ht="15">
      <c r="A12" s="4" t="s">
        <v>9</v>
      </c>
      <c r="B12" s="5">
        <f>SUM(B10:B10)</f>
        <v>61958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147</v>
      </c>
    </row>
    <row r="16" ht="15">
      <c r="B16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5" sqref="A5:P5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88671875" style="0" customWidth="1"/>
    <col min="4" max="4" width="7.3359375" style="0" customWidth="1"/>
    <col min="5" max="5" width="4.99609375" style="0" customWidth="1"/>
    <col min="6" max="6" width="6.3359375" style="0" customWidth="1"/>
    <col min="7" max="7" width="5.88671875" style="0" customWidth="1"/>
    <col min="8" max="8" width="5.5546875" style="0" customWidth="1"/>
    <col min="9" max="9" width="7.77734375" style="0" customWidth="1"/>
    <col min="10" max="11" width="5.77734375" style="0" customWidth="1"/>
    <col min="12" max="12" width="4.88671875" style="0" customWidth="1"/>
    <col min="13" max="13" width="5.7773437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35" t="s">
        <v>142</v>
      </c>
      <c r="B11" s="5">
        <f>SUM(C11:P11)</f>
        <v>8366</v>
      </c>
      <c r="C11" s="36">
        <f>SUM(1+48+41+112)</f>
        <v>202</v>
      </c>
      <c r="D11" s="36">
        <v>12</v>
      </c>
      <c r="E11" s="34">
        <v>342</v>
      </c>
      <c r="F11" s="36">
        <v>50</v>
      </c>
      <c r="G11" s="34"/>
      <c r="H11" s="34">
        <v>59</v>
      </c>
      <c r="I11" s="34">
        <v>104</v>
      </c>
      <c r="J11" s="34"/>
      <c r="K11" s="36">
        <v>253</v>
      </c>
      <c r="L11" s="34">
        <v>9</v>
      </c>
      <c r="M11" s="34">
        <v>3331</v>
      </c>
      <c r="N11" s="36">
        <v>102</v>
      </c>
      <c r="O11" s="36">
        <v>3409</v>
      </c>
      <c r="P11" s="34">
        <f>SUM(81+50+3+1+102+22+198+10+12+13+1)</f>
        <v>493</v>
      </c>
    </row>
    <row r="12" spans="1:16" ht="15">
      <c r="A12" s="4"/>
      <c r="B12" s="5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4" t="s">
        <v>9</v>
      </c>
      <c r="B13" s="5">
        <f>SUM(B10:B12)</f>
        <v>70324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5" ht="15">
      <c r="B15" s="2" t="s">
        <v>147</v>
      </c>
    </row>
    <row r="17" ht="15">
      <c r="B17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26" sqref="J26:K26"/>
    </sheetView>
  </sheetViews>
  <sheetFormatPr defaultColWidth="8.88671875" defaultRowHeight="15"/>
  <cols>
    <col min="1" max="1" width="8.21484375" style="0" customWidth="1"/>
    <col min="2" max="2" width="7.4453125" style="0" customWidth="1"/>
    <col min="3" max="3" width="6.5546875" style="0" customWidth="1"/>
    <col min="4" max="4" width="6.88671875" style="0" customWidth="1"/>
    <col min="5" max="6" width="4.99609375" style="0" customWidth="1"/>
    <col min="7" max="7" width="6.10546875" style="0" customWidth="1"/>
    <col min="8" max="8" width="5.6640625" style="0" customWidth="1"/>
    <col min="9" max="9" width="7.3359375" style="0" customWidth="1"/>
    <col min="10" max="10" width="4.77734375" style="0" customWidth="1"/>
    <col min="11" max="11" width="5.77734375" style="0" customWidth="1"/>
    <col min="12" max="12" width="4.99609375" style="0" customWidth="1"/>
    <col min="13" max="13" width="6.4453125" style="0" customWidth="1"/>
    <col min="14" max="15" width="7.6640625" style="0" customWidth="1"/>
    <col min="16" max="16" width="5.21484375" style="0" customWidth="1"/>
  </cols>
  <sheetData>
    <row r="1" spans="1:16" ht="18.7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34" t="s">
        <v>142</v>
      </c>
      <c r="B11" s="5">
        <f>SUM(C11:P11)</f>
        <v>8366</v>
      </c>
      <c r="C11" s="36">
        <f>SUM(1+48+41+112)</f>
        <v>202</v>
      </c>
      <c r="D11" s="36">
        <v>12</v>
      </c>
      <c r="E11" s="34">
        <v>342</v>
      </c>
      <c r="F11" s="36">
        <v>50</v>
      </c>
      <c r="G11" s="34"/>
      <c r="H11" s="34">
        <v>59</v>
      </c>
      <c r="I11" s="34">
        <v>104</v>
      </c>
      <c r="J11" s="34"/>
      <c r="K11" s="36">
        <v>253</v>
      </c>
      <c r="L11" s="34">
        <v>9</v>
      </c>
      <c r="M11" s="34">
        <v>3331</v>
      </c>
      <c r="N11" s="36">
        <v>102</v>
      </c>
      <c r="O11" s="36">
        <v>3409</v>
      </c>
      <c r="P11" s="34">
        <f>SUM(81+50+3+1+102+22+198+10+12+13+1)</f>
        <v>493</v>
      </c>
    </row>
    <row r="12" spans="1:16" ht="15">
      <c r="A12" s="34" t="s">
        <v>62</v>
      </c>
      <c r="B12" s="5">
        <f>SUM(C12:P12)</f>
        <v>3033</v>
      </c>
      <c r="C12" s="4">
        <v>9</v>
      </c>
      <c r="D12" s="5">
        <v>24</v>
      </c>
      <c r="E12" s="4">
        <v>1</v>
      </c>
      <c r="F12" s="5">
        <v>22</v>
      </c>
      <c r="G12" s="5"/>
      <c r="H12" s="4">
        <v>818</v>
      </c>
      <c r="I12" s="5">
        <v>12</v>
      </c>
      <c r="J12" s="4">
        <v>23</v>
      </c>
      <c r="K12" s="4"/>
      <c r="L12" s="4"/>
      <c r="M12" s="4">
        <v>731</v>
      </c>
      <c r="N12" s="4">
        <v>57</v>
      </c>
      <c r="O12" s="4">
        <v>1331</v>
      </c>
      <c r="P12" s="4">
        <v>5</v>
      </c>
    </row>
    <row r="13" spans="1:16" ht="15">
      <c r="A13" s="34" t="s">
        <v>26</v>
      </c>
      <c r="B13" s="5">
        <f>SUM(C13:P13)</f>
        <v>8866</v>
      </c>
      <c r="C13" s="4">
        <f>SUM(1+400+149+13+1309)</f>
        <v>1872</v>
      </c>
      <c r="D13" s="5">
        <v>2177</v>
      </c>
      <c r="E13" s="4">
        <v>35</v>
      </c>
      <c r="F13" s="5">
        <v>3</v>
      </c>
      <c r="G13" s="5">
        <v>1</v>
      </c>
      <c r="H13" s="4">
        <v>3</v>
      </c>
      <c r="I13" s="5">
        <v>16</v>
      </c>
      <c r="J13" s="4">
        <v>1</v>
      </c>
      <c r="K13" s="4"/>
      <c r="L13" s="4"/>
      <c r="M13" s="4">
        <v>1084</v>
      </c>
      <c r="N13" s="4"/>
      <c r="O13" s="4">
        <v>3557</v>
      </c>
      <c r="P13" s="4">
        <v>117</v>
      </c>
    </row>
    <row r="14" spans="1:16" ht="15">
      <c r="A14" s="34" t="s">
        <v>40</v>
      </c>
      <c r="B14" s="5">
        <f>SUM(C14:P14)</f>
        <v>1410</v>
      </c>
      <c r="C14" s="4">
        <v>3</v>
      </c>
      <c r="D14" s="5">
        <v>10</v>
      </c>
      <c r="E14" s="4"/>
      <c r="F14" s="5">
        <v>10</v>
      </c>
      <c r="G14" s="5"/>
      <c r="H14" s="4">
        <v>2</v>
      </c>
      <c r="I14" s="5">
        <v>7</v>
      </c>
      <c r="J14" s="4"/>
      <c r="K14" s="4"/>
      <c r="L14" s="4"/>
      <c r="M14" s="4">
        <v>473</v>
      </c>
      <c r="N14" s="4">
        <v>14</v>
      </c>
      <c r="O14" s="4">
        <v>883</v>
      </c>
      <c r="P14" s="4">
        <v>8</v>
      </c>
    </row>
    <row r="15" spans="1:16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  <c r="P15" s="4"/>
    </row>
    <row r="16" spans="1:16" ht="15">
      <c r="A16" s="4" t="s">
        <v>9</v>
      </c>
      <c r="B16" s="5">
        <f>SUM(B10:B14)</f>
        <v>83633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  <c r="P16" s="4"/>
    </row>
    <row r="18" ht="15">
      <c r="B18" s="2" t="s">
        <v>147</v>
      </c>
    </row>
    <row r="20" ht="15">
      <c r="B20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5" sqref="A5:P5"/>
    </sheetView>
  </sheetViews>
  <sheetFormatPr defaultColWidth="8.88671875" defaultRowHeight="15"/>
  <cols>
    <col min="1" max="1" width="6.5546875" style="0" customWidth="1"/>
    <col min="2" max="2" width="7.6640625" style="0" customWidth="1"/>
    <col min="3" max="3" width="6.88671875" style="0" customWidth="1"/>
    <col min="4" max="4" width="7.3359375" style="0" customWidth="1"/>
    <col min="5" max="6" width="4.99609375" style="0" customWidth="1"/>
    <col min="7" max="7" width="5.88671875" style="0" customWidth="1"/>
    <col min="8" max="8" width="5.5546875" style="0" customWidth="1"/>
    <col min="9" max="9" width="7.77734375" style="0" customWidth="1"/>
    <col min="10" max="10" width="5.77734375" style="0" customWidth="1"/>
    <col min="11" max="11" width="6.10546875" style="0" customWidth="1"/>
    <col min="12" max="12" width="4.88671875" style="0" customWidth="1"/>
    <col min="13" max="13" width="5.88671875" style="0" customWidth="1"/>
    <col min="14" max="15" width="7.6640625" style="0" customWidth="1"/>
    <col min="16" max="16" width="6.21484375" style="0" customWidth="1"/>
  </cols>
  <sheetData>
    <row r="1" spans="1:16" ht="18.7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</row>
    <row r="3" ht="18.75">
      <c r="A3" s="1"/>
    </row>
    <row r="4" spans="1:16" ht="15">
      <c r="A4" s="38" t="s">
        <v>155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1"/>
      <c r="N5" s="41"/>
      <c r="O5" s="41"/>
      <c r="P5" s="41"/>
    </row>
    <row r="6" spans="1:16" ht="1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41"/>
      <c r="O6" s="41"/>
      <c r="P6" s="41"/>
    </row>
    <row r="8" spans="1:16" s="21" customFormat="1" ht="15">
      <c r="A8"/>
      <c r="B8" s="10"/>
      <c r="C8"/>
      <c r="D8" s="10"/>
      <c r="E8"/>
      <c r="F8"/>
      <c r="G8"/>
      <c r="H8"/>
      <c r="I8"/>
      <c r="J8"/>
      <c r="K8"/>
      <c r="L8"/>
      <c r="M8"/>
      <c r="N8"/>
      <c r="O8"/>
      <c r="P8"/>
    </row>
    <row r="9" spans="1:16" ht="22.5">
      <c r="A9" s="3" t="s">
        <v>10</v>
      </c>
      <c r="B9" s="20" t="s">
        <v>0</v>
      </c>
      <c r="C9" s="20" t="s">
        <v>139</v>
      </c>
      <c r="D9" s="20" t="s">
        <v>1</v>
      </c>
      <c r="E9" s="3" t="s">
        <v>2</v>
      </c>
      <c r="F9" s="20" t="s">
        <v>11</v>
      </c>
      <c r="G9" s="3" t="s">
        <v>3</v>
      </c>
      <c r="H9" s="3" t="s">
        <v>4</v>
      </c>
      <c r="I9" s="3" t="s">
        <v>5</v>
      </c>
      <c r="J9" s="3" t="s">
        <v>6</v>
      </c>
      <c r="K9" s="20" t="s">
        <v>12</v>
      </c>
      <c r="L9" s="3" t="s">
        <v>13</v>
      </c>
      <c r="M9" s="3" t="s">
        <v>140</v>
      </c>
      <c r="N9" s="20" t="s">
        <v>7</v>
      </c>
      <c r="O9" s="20" t="s">
        <v>138</v>
      </c>
      <c r="P9" s="3" t="s">
        <v>8</v>
      </c>
    </row>
    <row r="10" spans="1:16" ht="15">
      <c r="A10" s="4" t="s">
        <v>31</v>
      </c>
      <c r="B10" s="5">
        <f>SUM(C10:P10)</f>
        <v>61958</v>
      </c>
      <c r="C10" s="4">
        <f>SUM(5+440+178+4265+23)</f>
        <v>4911</v>
      </c>
      <c r="D10" s="5">
        <v>6793</v>
      </c>
      <c r="E10" s="4">
        <v>1330</v>
      </c>
      <c r="F10" s="5">
        <v>262</v>
      </c>
      <c r="G10" s="5">
        <v>22</v>
      </c>
      <c r="H10" s="4">
        <v>857</v>
      </c>
      <c r="I10" s="5">
        <v>179</v>
      </c>
      <c r="J10" s="4">
        <v>730</v>
      </c>
      <c r="K10" s="4">
        <v>24</v>
      </c>
      <c r="L10" s="4">
        <v>1228</v>
      </c>
      <c r="M10" s="4">
        <v>14195</v>
      </c>
      <c r="N10" s="4">
        <v>2404</v>
      </c>
      <c r="O10" s="4">
        <v>23500</v>
      </c>
      <c r="P10" s="4">
        <f>SUM(1797+154+596+376+95+103+27+7+352+22+653+53+39+61+39+232+12+15+136+5+27+3+5+17+687+4+2+4)</f>
        <v>5523</v>
      </c>
    </row>
    <row r="11" spans="1:16" ht="15">
      <c r="A11" s="4"/>
      <c r="B11" s="5"/>
      <c r="C11" s="4"/>
      <c r="D11" s="15"/>
      <c r="F11" s="17"/>
      <c r="H11" s="17"/>
      <c r="I11" s="14"/>
      <c r="J11" s="17"/>
      <c r="L11" s="4"/>
      <c r="N11" s="17"/>
      <c r="O11" s="17"/>
      <c r="P11" s="4"/>
    </row>
    <row r="12" spans="1:16" ht="15">
      <c r="A12" s="4" t="s">
        <v>9</v>
      </c>
      <c r="B12" s="5">
        <f>SUM(B10:B10)</f>
        <v>61958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147</v>
      </c>
    </row>
    <row r="16" ht="15">
      <c r="B16" s="2" t="s">
        <v>146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defaultGridColor="0" zoomScalePageLayoutView="0" colorId="8" workbookViewId="0" topLeftCell="A1">
      <selection activeCell="C10" sqref="C10:P11"/>
    </sheetView>
  </sheetViews>
  <sheetFormatPr defaultColWidth="8.88671875" defaultRowHeight="15"/>
  <cols>
    <col min="1" max="2" width="8.21484375" style="0" customWidth="1"/>
    <col min="3" max="3" width="6.6640625" style="0" customWidth="1"/>
    <col min="4" max="4" width="6.10546875" style="0" customWidth="1"/>
    <col min="5" max="5" width="6.3359375" style="0" customWidth="1"/>
    <col min="6" max="6" width="5.21484375" style="0" customWidth="1"/>
    <col min="7" max="7" width="6.3359375" style="0" customWidth="1"/>
    <col min="8" max="8" width="5.6640625" style="0" customWidth="1"/>
    <col min="9" max="9" width="7.6640625" style="0" customWidth="1"/>
    <col min="10" max="10" width="5.4453125" style="0" customWidth="1"/>
    <col min="11" max="11" width="6.6640625" style="0" customWidth="1"/>
    <col min="12" max="12" width="4.77734375" style="0" customWidth="1"/>
    <col min="13" max="13" width="6.21484375" style="0" customWidth="1"/>
    <col min="14" max="14" width="6.77734375" style="0" customWidth="1"/>
    <col min="15" max="15" width="7.88671875" style="0" customWidth="1"/>
    <col min="16" max="16" width="5.99609375" style="0" customWidth="1"/>
  </cols>
  <sheetData>
    <row r="1" spans="1:16" ht="18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</row>
    <row r="2" spans="1:16" ht="18.75" customHeight="1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ht="18.75">
      <c r="A3" s="1"/>
    </row>
    <row r="4" spans="1:16" ht="15">
      <c r="A4" s="38" t="s">
        <v>156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  <c r="O4" s="41"/>
      <c r="P4" s="41"/>
    </row>
    <row r="5" spans="1:16" ht="15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1"/>
      <c r="N5" s="41"/>
      <c r="O5" s="41"/>
      <c r="P5" s="41"/>
    </row>
    <row r="6" spans="1:16" ht="15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1"/>
      <c r="M6" s="41"/>
      <c r="N6" s="41"/>
      <c r="O6" s="41"/>
      <c r="P6" s="41"/>
    </row>
    <row r="7" ht="21" customHeight="1"/>
    <row r="8" spans="1:16" s="21" customFormat="1" ht="22.5">
      <c r="A8" s="3" t="s">
        <v>10</v>
      </c>
      <c r="B8" s="20" t="s">
        <v>0</v>
      </c>
      <c r="C8" s="20" t="s">
        <v>139</v>
      </c>
      <c r="D8" s="20" t="s">
        <v>1</v>
      </c>
      <c r="E8" s="3" t="s">
        <v>2</v>
      </c>
      <c r="F8" s="20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20" t="s">
        <v>12</v>
      </c>
      <c r="L8" s="3" t="s">
        <v>13</v>
      </c>
      <c r="M8" s="3" t="s">
        <v>140</v>
      </c>
      <c r="N8" s="20" t="s">
        <v>7</v>
      </c>
      <c r="O8" s="20" t="s">
        <v>138</v>
      </c>
      <c r="P8" s="3" t="s">
        <v>8</v>
      </c>
    </row>
    <row r="9" spans="1:16" ht="15">
      <c r="A9" s="4" t="s">
        <v>31</v>
      </c>
      <c r="B9" s="5">
        <f>SUM(C9:P9)</f>
        <v>61958</v>
      </c>
      <c r="C9" s="4">
        <f>SUM(5+440+178+4265+23)</f>
        <v>4911</v>
      </c>
      <c r="D9" s="5">
        <v>6793</v>
      </c>
      <c r="E9" s="4">
        <v>1330</v>
      </c>
      <c r="F9" s="5">
        <v>262</v>
      </c>
      <c r="G9" s="5">
        <v>22</v>
      </c>
      <c r="H9" s="4">
        <v>857</v>
      </c>
      <c r="I9" s="5">
        <v>179</v>
      </c>
      <c r="J9" s="4">
        <v>730</v>
      </c>
      <c r="K9" s="4">
        <v>24</v>
      </c>
      <c r="L9" s="4">
        <v>1228</v>
      </c>
      <c r="M9" s="4">
        <v>14195</v>
      </c>
      <c r="N9" s="4">
        <v>2404</v>
      </c>
      <c r="O9" s="4">
        <v>23500</v>
      </c>
      <c r="P9" s="4">
        <f>SUM(1797+154+596+376+95+103+27+7+352+22+653+53+39+61+39+232+12+15+136+5+27+3+5+17+687+4+2+4)</f>
        <v>5523</v>
      </c>
    </row>
    <row r="10" spans="1:16" ht="15">
      <c r="A10" s="34" t="s">
        <v>142</v>
      </c>
      <c r="B10" s="5">
        <f>SUM(C10:P10)</f>
        <v>8366</v>
      </c>
      <c r="C10" s="36">
        <f>SUM(1+48+41+112)</f>
        <v>202</v>
      </c>
      <c r="D10" s="36">
        <v>12</v>
      </c>
      <c r="E10" s="34">
        <v>342</v>
      </c>
      <c r="F10" s="36">
        <v>50</v>
      </c>
      <c r="G10" s="34"/>
      <c r="H10" s="34">
        <v>59</v>
      </c>
      <c r="I10" s="34">
        <v>104</v>
      </c>
      <c r="J10" s="34"/>
      <c r="K10" s="36">
        <v>253</v>
      </c>
      <c r="L10" s="34">
        <v>9</v>
      </c>
      <c r="M10" s="34">
        <v>3331</v>
      </c>
      <c r="N10" s="36">
        <v>102</v>
      </c>
      <c r="O10" s="36">
        <v>3409</v>
      </c>
      <c r="P10" s="34">
        <f>SUM(81+50+3+1+102+22+198+10+12+13+1)</f>
        <v>493</v>
      </c>
    </row>
    <row r="11" spans="1:16" ht="15">
      <c r="A11" s="34" t="s">
        <v>62</v>
      </c>
      <c r="B11" s="5">
        <f>SUM(C11:P11)</f>
        <v>3033</v>
      </c>
      <c r="C11" s="4">
        <v>9</v>
      </c>
      <c r="D11" s="5">
        <v>24</v>
      </c>
      <c r="E11" s="4">
        <v>1</v>
      </c>
      <c r="F11" s="5">
        <v>22</v>
      </c>
      <c r="G11" s="5"/>
      <c r="H11" s="4">
        <v>818</v>
      </c>
      <c r="I11" s="5">
        <v>12</v>
      </c>
      <c r="J11" s="4">
        <v>23</v>
      </c>
      <c r="K11" s="4"/>
      <c r="L11" s="4"/>
      <c r="M11" s="4">
        <v>731</v>
      </c>
      <c r="N11" s="4">
        <v>57</v>
      </c>
      <c r="O11" s="4">
        <v>1331</v>
      </c>
      <c r="P11" s="4">
        <v>5</v>
      </c>
    </row>
    <row r="12" spans="1:16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6" ht="15">
      <c r="A13" s="4" t="s">
        <v>9</v>
      </c>
      <c r="B13" s="5">
        <f>SUM(B9:B11)</f>
        <v>73357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  <c r="P13" s="4"/>
    </row>
    <row r="14" spans="1:16" ht="15">
      <c r="A14" s="24"/>
      <c r="B14" s="25"/>
      <c r="C14" s="24"/>
      <c r="D14" s="25"/>
      <c r="E14" s="24"/>
      <c r="F14" s="25"/>
      <c r="G14" s="25"/>
      <c r="H14" s="24"/>
      <c r="I14" s="25"/>
      <c r="J14" s="24"/>
      <c r="K14" s="24"/>
      <c r="L14" s="24"/>
      <c r="M14" s="24"/>
      <c r="N14" s="24"/>
      <c r="O14" s="24"/>
      <c r="P14" s="24"/>
    </row>
    <row r="15" ht="15">
      <c r="B15" s="2" t="s">
        <v>147</v>
      </c>
    </row>
    <row r="17" ht="15">
      <c r="B17" s="2" t="s">
        <v>146</v>
      </c>
    </row>
    <row r="20" ht="13.5" customHeight="1"/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2013-01-22T14:23:39Z</cp:lastPrinted>
  <dcterms:created xsi:type="dcterms:W3CDTF">2006-11-15T01:43:46Z</dcterms:created>
  <dcterms:modified xsi:type="dcterms:W3CDTF">2013-01-22T14:24:35Z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